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5535" tabRatio="599" activeTab="0"/>
  </bookViews>
  <sheets>
    <sheet name="POROČILO 2017 in PLAN 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Ursa</author>
  </authors>
  <commentList>
    <comment ref="BG69" authorId="0">
      <text>
        <r>
          <rPr>
            <b/>
            <sz val="8"/>
            <rFont val="Tahoma"/>
            <family val="2"/>
          </rPr>
          <t>Ursa:</t>
        </r>
        <r>
          <rPr>
            <sz val="8"/>
            <rFont val="Tahoma"/>
            <family val="2"/>
          </rPr>
          <t xml:space="preserve">
financiranje društev, ki sta stopili iz mdo</t>
        </r>
      </text>
    </comment>
  </commentList>
</comments>
</file>

<file path=xl/sharedStrings.xml><?xml version="1.0" encoding="utf-8"?>
<sst xmlns="http://schemas.openxmlformats.org/spreadsheetml/2006/main" count="204" uniqueCount="144">
  <si>
    <t>Št. SM</t>
  </si>
  <si>
    <t>Članarina</t>
  </si>
  <si>
    <t>Sredstva FSO</t>
  </si>
  <si>
    <t>Sredstva LPŠ</t>
  </si>
  <si>
    <t>Ostalo</t>
  </si>
  <si>
    <t>Sponzorstvo</t>
  </si>
  <si>
    <t>Lastna dej.</t>
  </si>
  <si>
    <t>Slovenska mladinska alpinistična reprezentanca</t>
  </si>
  <si>
    <t>Usposabljanja</t>
  </si>
  <si>
    <t>Slovenska članska alpinistična reprezentanca</t>
  </si>
  <si>
    <t>Ostale aktivnosti</t>
  </si>
  <si>
    <t>Izpiti za alpinistične inštruktorje</t>
  </si>
  <si>
    <t>Organizacijske aktivnosti</t>
  </si>
  <si>
    <t xml:space="preserve">Izpiti za alpiniste </t>
  </si>
  <si>
    <t>Alpinistični tabor - Slovenija</t>
  </si>
  <si>
    <t>Alpinistični tabor - tujina</t>
  </si>
  <si>
    <t>Zbor alpinistov</t>
  </si>
  <si>
    <t>Srečanje alpinistov veteranov</t>
  </si>
  <si>
    <t>11.</t>
  </si>
  <si>
    <t>Komisija za alpinizem (KA)</t>
  </si>
  <si>
    <t>Zbor načelnikov</t>
  </si>
  <si>
    <t>Seje strokovnih organov</t>
  </si>
  <si>
    <t>11.1.</t>
  </si>
  <si>
    <t>11.1.1.</t>
  </si>
  <si>
    <t>11.1.2.</t>
  </si>
  <si>
    <t>11.1.3.</t>
  </si>
  <si>
    <t>11.2.</t>
  </si>
  <si>
    <t>11.2.1.</t>
  </si>
  <si>
    <t>11.2.2.</t>
  </si>
  <si>
    <t>11.2.3.</t>
  </si>
  <si>
    <t>11.3.</t>
  </si>
  <si>
    <t>11.3.1.</t>
  </si>
  <si>
    <t>11.3.2.</t>
  </si>
  <si>
    <t>11.4.</t>
  </si>
  <si>
    <t>11.4.1.</t>
  </si>
  <si>
    <t>11.4.2.</t>
  </si>
  <si>
    <t>11.4.3.</t>
  </si>
  <si>
    <t>11.4.4.</t>
  </si>
  <si>
    <t>11.3.3.</t>
  </si>
  <si>
    <t>Seje izvršnega odbora</t>
  </si>
  <si>
    <t>Strokovna literatura</t>
  </si>
  <si>
    <t>Sofinanciranje skupnih stroškov dela in materiala</t>
  </si>
  <si>
    <t>11.5.</t>
  </si>
  <si>
    <t>11.5.4.</t>
  </si>
  <si>
    <t>11.5.5.</t>
  </si>
  <si>
    <t>11.5.6.</t>
  </si>
  <si>
    <t>11.6.</t>
  </si>
  <si>
    <t>11.6.1.</t>
  </si>
  <si>
    <t>Interne
knjižbe</t>
  </si>
  <si>
    <t>11.2.4.</t>
  </si>
  <si>
    <t>Licenčni seminar za alpinistične inštruktorje</t>
  </si>
  <si>
    <t>Urad za mladino</t>
  </si>
  <si>
    <t>Donacije</t>
  </si>
  <si>
    <t>Zavarovanje</t>
  </si>
  <si>
    <t>Akcije SMAR</t>
  </si>
  <si>
    <t>Selektor po pogodbi</t>
  </si>
  <si>
    <t>Kategorizacija, kvalitetni vzponi (MR, PR)</t>
  </si>
  <si>
    <t>11.3.4.</t>
  </si>
  <si>
    <t>11.3.5.</t>
  </si>
  <si>
    <t>11.3.6.</t>
  </si>
  <si>
    <t>11.5.1.</t>
  </si>
  <si>
    <t>11.5.2.</t>
  </si>
  <si>
    <t>11.5.3.</t>
  </si>
  <si>
    <t>Alpinistične odprave (razpis)</t>
  </si>
  <si>
    <t>11.1.9.</t>
  </si>
  <si>
    <t>11.2.9.</t>
  </si>
  <si>
    <t>11.3.9.</t>
  </si>
  <si>
    <t>11.5.9.</t>
  </si>
  <si>
    <t>Začetni alpinistični tečaj v kopnih razmerah</t>
  </si>
  <si>
    <t>Opis stroškovnih mest (SM)</t>
  </si>
  <si>
    <t>760530,760540,760550</t>
  </si>
  <si>
    <t>768000,760110,789100</t>
  </si>
  <si>
    <t>IZID IZ PRETEKLIH LET/IZID OBDOBJA/PRENOS V NASLEDNJE L.</t>
  </si>
  <si>
    <t>ODHODKI</t>
  </si>
  <si>
    <t>PRIHODKI</t>
  </si>
  <si>
    <t>PRIHODKI FINANČNI NAČRT 2017</t>
  </si>
  <si>
    <t>POROČILO 2016</t>
  </si>
  <si>
    <t>PRIHODKI POROČILO 2016</t>
  </si>
  <si>
    <t>REBALANS 2017</t>
  </si>
  <si>
    <t>PRIHODKI REBALANS 2017</t>
  </si>
  <si>
    <t>11.3.4.1.</t>
  </si>
  <si>
    <t>Tabor 1</t>
  </si>
  <si>
    <t>11.3.4.2.</t>
  </si>
  <si>
    <t>Tabor 2</t>
  </si>
  <si>
    <t>11.3.5.1.</t>
  </si>
  <si>
    <t>11.3.5.2.</t>
  </si>
  <si>
    <t>Mednarodno srečanje alpinistov</t>
  </si>
  <si>
    <t>11.3.7.</t>
  </si>
  <si>
    <t>11.3.8.</t>
  </si>
  <si>
    <t>11.3.10.</t>
  </si>
  <si>
    <t>11.3.19.</t>
  </si>
  <si>
    <t>11.4.3.1.</t>
  </si>
  <si>
    <t>11.4.3.2.</t>
  </si>
  <si>
    <t>11.4.4.1.</t>
  </si>
  <si>
    <t>11.4.4.2.</t>
  </si>
  <si>
    <t>11.4.5.</t>
  </si>
  <si>
    <t>11.4.6.</t>
  </si>
  <si>
    <t>11.4.7.</t>
  </si>
  <si>
    <t>11.4.8.</t>
  </si>
  <si>
    <t>11.4.9.</t>
  </si>
  <si>
    <t>Mednarodno srečanje alpinistov PRENOS NA REPREZ.</t>
  </si>
  <si>
    <t>Zavarovanje strokovnih kadrov PRENOS NA REPREZ.</t>
  </si>
  <si>
    <t>Sofinanciranje skupnih stroškov dela in materiala PRENOS NA REPREZ.</t>
  </si>
  <si>
    <t>11.4.1.1.</t>
  </si>
  <si>
    <t>11.4.1.2.</t>
  </si>
  <si>
    <t>11.4.1.3.</t>
  </si>
  <si>
    <t>11.4.1.4.</t>
  </si>
  <si>
    <t>11.4.1.5.</t>
  </si>
  <si>
    <t>11.4.1.6.</t>
  </si>
  <si>
    <t>11.4.1.7.</t>
  </si>
  <si>
    <t>11.4.1.8.</t>
  </si>
  <si>
    <t>11.4.1.9.</t>
  </si>
  <si>
    <t>11.4.1.10.</t>
  </si>
  <si>
    <t>11.4.1.11.</t>
  </si>
  <si>
    <t>11.4.1.12.</t>
  </si>
  <si>
    <t>11.4.1.13.</t>
  </si>
  <si>
    <t>11.4.1.14.</t>
  </si>
  <si>
    <t>Odprava 1</t>
  </si>
  <si>
    <t>Odprava 2</t>
  </si>
  <si>
    <t>Odprava 3</t>
  </si>
  <si>
    <t>Odprava 4</t>
  </si>
  <si>
    <t>Odprava 5</t>
  </si>
  <si>
    <t>Odprava 6</t>
  </si>
  <si>
    <t>Odprava 7</t>
  </si>
  <si>
    <t>Odprava 8</t>
  </si>
  <si>
    <t>Odprava 9</t>
  </si>
  <si>
    <t>Odprava 10</t>
  </si>
  <si>
    <t>Odprava 11</t>
  </si>
  <si>
    <t>Odprava 12</t>
  </si>
  <si>
    <t>Odprava 13</t>
  </si>
  <si>
    <t>Odprava 14</t>
  </si>
  <si>
    <t>FIN. NAČRT 2018</t>
  </si>
  <si>
    <t>FINANČNI NAČRT 2018</t>
  </si>
  <si>
    <t>Priprave SMAR</t>
  </si>
  <si>
    <t>Priprave članske reprezentance</t>
  </si>
  <si>
    <t xml:space="preserve">Podelitev najvišjih priznanj s področja alpinizma </t>
  </si>
  <si>
    <t>11.5.7.</t>
  </si>
  <si>
    <t>POROČILO 2017</t>
  </si>
  <si>
    <t>FINANČNO POROČILO ZA LETO 2017</t>
  </si>
  <si>
    <t>PRIHODKI POROČILO ZA LETO 2017</t>
  </si>
  <si>
    <t>KOEF. POR2017/REB2017</t>
  </si>
  <si>
    <t>KOEF. POR2017/POR2016</t>
  </si>
  <si>
    <t>Podelitev najvišjih priznanj s področja alpinizma - NA SM 11.5.3</t>
  </si>
  <si>
    <t xml:space="preserve">Zbornik Slovenski alpinizem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</si>
</sst>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13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1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4" fontId="4" fillId="0" borderId="10" xfId="0" applyNumberFormat="1" applyFont="1" applyFill="1" applyBorder="1" applyAlignment="1" applyProtection="1">
      <alignment/>
      <protection hidden="1"/>
    </xf>
    <xf numFmtId="4" fontId="4" fillId="0" borderId="11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Border="1" applyAlignment="1" applyProtection="1">
      <alignment/>
      <protection hidden="1"/>
    </xf>
    <xf numFmtId="4" fontId="4" fillId="0" borderId="12" xfId="0" applyNumberFormat="1" applyFont="1" applyBorder="1" applyAlignment="1" applyProtection="1">
      <alignment/>
      <protection hidden="1"/>
    </xf>
    <xf numFmtId="3" fontId="4" fillId="0" borderId="0" xfId="0" applyNumberFormat="1" applyFont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3" fontId="4" fillId="34" borderId="0" xfId="0" applyNumberFormat="1" applyFont="1" applyFill="1" applyAlignment="1" applyProtection="1">
      <alignment/>
      <protection hidden="1"/>
    </xf>
    <xf numFmtId="0" fontId="4" fillId="34" borderId="0" xfId="0" applyFont="1" applyFill="1" applyAlignment="1" applyProtection="1" quotePrefix="1">
      <alignment/>
      <protection hidden="1"/>
    </xf>
    <xf numFmtId="9" fontId="4" fillId="34" borderId="0" xfId="0" applyNumberFormat="1" applyFont="1" applyFill="1" applyAlignment="1" applyProtection="1">
      <alignment/>
      <protection hidden="1"/>
    </xf>
    <xf numFmtId="0" fontId="4" fillId="33" borderId="0" xfId="0" applyFont="1" applyFill="1" applyAlignment="1" applyProtection="1" quotePrefix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3" fontId="5" fillId="35" borderId="15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16" xfId="0" applyNumberFormat="1" applyFont="1" applyFill="1" applyBorder="1" applyAlignment="1" applyProtection="1">
      <alignment horizontal="center" vertical="center" wrapText="1"/>
      <protection hidden="1"/>
    </xf>
    <xf numFmtId="3" fontId="5" fillId="35" borderId="17" xfId="0" applyNumberFormat="1" applyFont="1" applyFill="1" applyBorder="1" applyAlignment="1" applyProtection="1">
      <alignment horizontal="center" vertical="center" wrapText="1"/>
      <protection hidden="1"/>
    </xf>
    <xf numFmtId="3" fontId="8" fillId="35" borderId="17" xfId="0" applyNumberFormat="1" applyFont="1" applyFill="1" applyBorder="1" applyAlignment="1" applyProtection="1">
      <alignment horizontal="center" vertical="center" wrapText="1"/>
      <protection hidden="1"/>
    </xf>
    <xf numFmtId="4" fontId="8" fillId="35" borderId="18" xfId="0" applyNumberFormat="1" applyFont="1" applyFill="1" applyBorder="1" applyAlignment="1" applyProtection="1">
      <alignment horizontal="center" vertical="center" wrapText="1"/>
      <protection hidden="1"/>
    </xf>
    <xf numFmtId="3" fontId="5" fillId="36" borderId="15" xfId="0" applyNumberFormat="1" applyFont="1" applyFill="1" applyBorder="1" applyAlignment="1" applyProtection="1">
      <alignment horizontal="center" vertical="center" wrapText="1"/>
      <protection hidden="1"/>
    </xf>
    <xf numFmtId="3" fontId="5" fillId="36" borderId="17" xfId="0" applyNumberFormat="1" applyFont="1" applyFill="1" applyBorder="1" applyAlignment="1" applyProtection="1">
      <alignment horizontal="center" vertical="center" wrapText="1"/>
      <protection hidden="1"/>
    </xf>
    <xf numFmtId="3" fontId="8" fillId="36" borderId="17" xfId="0" applyNumberFormat="1" applyFont="1" applyFill="1" applyBorder="1" applyAlignment="1" applyProtection="1">
      <alignment horizontal="center" vertical="center" wrapText="1"/>
      <protection hidden="1"/>
    </xf>
    <xf numFmtId="4" fontId="8" fillId="36" borderId="18" xfId="0" applyNumberFormat="1" applyFont="1" applyFill="1" applyBorder="1" applyAlignment="1" applyProtection="1">
      <alignment horizontal="center" vertical="center" wrapText="1"/>
      <protection hidden="1"/>
    </xf>
    <xf numFmtId="3" fontId="5" fillId="37" borderId="16" xfId="0" applyNumberFormat="1" applyFont="1" applyFill="1" applyBorder="1" applyAlignment="1" applyProtection="1">
      <alignment horizontal="center" vertical="center" wrapText="1"/>
      <protection hidden="1"/>
    </xf>
    <xf numFmtId="3" fontId="5" fillId="37" borderId="17" xfId="0" applyNumberFormat="1" applyFont="1" applyFill="1" applyBorder="1" applyAlignment="1" applyProtection="1">
      <alignment horizontal="center" vertical="center" wrapText="1"/>
      <protection hidden="1"/>
    </xf>
    <xf numFmtId="3" fontId="5" fillId="37" borderId="18" xfId="0" applyNumberFormat="1" applyFont="1" applyFill="1" applyBorder="1" applyAlignment="1" applyProtection="1">
      <alignment horizontal="center" vertical="center" wrapText="1"/>
      <protection hidden="1"/>
    </xf>
    <xf numFmtId="3" fontId="5" fillId="17" borderId="16" xfId="0" applyNumberFormat="1" applyFont="1" applyFill="1" applyBorder="1" applyAlignment="1" applyProtection="1">
      <alignment horizontal="center" vertical="center" wrapText="1"/>
      <protection hidden="1"/>
    </xf>
    <xf numFmtId="3" fontId="5" fillId="17" borderId="17" xfId="0" applyNumberFormat="1" applyFont="1" applyFill="1" applyBorder="1" applyAlignment="1" applyProtection="1">
      <alignment horizontal="center" vertical="center" wrapText="1"/>
      <protection hidden="1"/>
    </xf>
    <xf numFmtId="3" fontId="5" fillId="17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38" borderId="16" xfId="0" applyFont="1" applyFill="1" applyBorder="1" applyAlignment="1" applyProtection="1">
      <alignment horizontal="center" vertical="center" wrapText="1"/>
      <protection hidden="1"/>
    </xf>
    <xf numFmtId="0" fontId="5" fillId="38" borderId="17" xfId="0" applyFont="1" applyFill="1" applyBorder="1" applyAlignment="1" applyProtection="1">
      <alignment horizontal="center" vertical="center" wrapText="1"/>
      <protection hidden="1"/>
    </xf>
    <xf numFmtId="0" fontId="5" fillId="38" borderId="19" xfId="0" applyFont="1" applyFill="1" applyBorder="1" applyAlignment="1" applyProtection="1">
      <alignment horizontal="center" vertical="center" wrapText="1"/>
      <protection hidden="1"/>
    </xf>
    <xf numFmtId="3" fontId="5" fillId="39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39" borderId="17" xfId="0" applyFont="1" applyFill="1" applyBorder="1" applyAlignment="1" applyProtection="1">
      <alignment horizontal="center" vertical="center" wrapText="1"/>
      <protection hidden="1"/>
    </xf>
    <xf numFmtId="0" fontId="5" fillId="39" borderId="19" xfId="0" applyFont="1" applyFill="1" applyBorder="1" applyAlignment="1" applyProtection="1">
      <alignment horizontal="center" vertical="center" wrapText="1"/>
      <protection hidden="1"/>
    </xf>
    <xf numFmtId="0" fontId="5" fillId="33" borderId="20" xfId="0" applyFont="1" applyFill="1" applyBorder="1" applyAlignment="1" applyProtection="1">
      <alignment horizontal="center" vertical="center" wrapText="1"/>
      <protection hidden="1"/>
    </xf>
    <xf numFmtId="3" fontId="5" fillId="17" borderId="21" xfId="0" applyNumberFormat="1" applyFont="1" applyFill="1" applyBorder="1" applyAlignment="1" applyProtection="1">
      <alignment horizontal="center" vertical="center" wrapText="1"/>
      <protection hidden="1"/>
    </xf>
    <xf numFmtId="3" fontId="5" fillId="17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17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13" borderId="19" xfId="0" applyFont="1" applyFill="1" applyBorder="1" applyAlignment="1" applyProtection="1">
      <alignment horizontal="right"/>
      <protection hidden="1"/>
    </xf>
    <xf numFmtId="0" fontId="5" fillId="13" borderId="14" xfId="0" applyFont="1" applyFill="1" applyBorder="1" applyAlignment="1" applyProtection="1">
      <alignment/>
      <protection hidden="1"/>
    </xf>
    <xf numFmtId="3" fontId="5" fillId="13" borderId="15" xfId="0" applyNumberFormat="1" applyFont="1" applyFill="1" applyBorder="1" applyAlignment="1" applyProtection="1">
      <alignment/>
      <protection hidden="1"/>
    </xf>
    <xf numFmtId="3" fontId="5" fillId="13" borderId="17" xfId="0" applyNumberFormat="1" applyFont="1" applyFill="1" applyBorder="1" applyAlignment="1" applyProtection="1">
      <alignment/>
      <protection hidden="1"/>
    </xf>
    <xf numFmtId="4" fontId="5" fillId="13" borderId="17" xfId="0" applyNumberFormat="1" applyFont="1" applyFill="1" applyBorder="1" applyAlignment="1" applyProtection="1">
      <alignment/>
      <protection hidden="1"/>
    </xf>
    <xf numFmtId="4" fontId="5" fillId="13" borderId="18" xfId="0" applyNumberFormat="1" applyFont="1" applyFill="1" applyBorder="1" applyAlignment="1" applyProtection="1">
      <alignment/>
      <protection hidden="1"/>
    </xf>
    <xf numFmtId="3" fontId="5" fillId="13" borderId="16" xfId="0" applyNumberFormat="1" applyFont="1" applyFill="1" applyBorder="1" applyAlignment="1" applyProtection="1">
      <alignment/>
      <protection hidden="1"/>
    </xf>
    <xf numFmtId="3" fontId="5" fillId="13" borderId="18" xfId="0" applyNumberFormat="1" applyFont="1" applyFill="1" applyBorder="1" applyAlignment="1" applyProtection="1">
      <alignment/>
      <protection hidden="1"/>
    </xf>
    <xf numFmtId="3" fontId="5" fillId="13" borderId="19" xfId="0" applyNumberFormat="1" applyFont="1" applyFill="1" applyBorder="1" applyAlignment="1" applyProtection="1">
      <alignment/>
      <protection hidden="1"/>
    </xf>
    <xf numFmtId="3" fontId="4" fillId="33" borderId="24" xfId="0" applyNumberFormat="1" applyFont="1" applyFill="1" applyBorder="1" applyAlignment="1" applyProtection="1">
      <alignment/>
      <protection hidden="1"/>
    </xf>
    <xf numFmtId="3" fontId="5" fillId="13" borderId="14" xfId="0" applyNumberFormat="1" applyFont="1" applyFill="1" applyBorder="1" applyAlignment="1" applyProtection="1">
      <alignment/>
      <protection hidden="1"/>
    </xf>
    <xf numFmtId="0" fontId="7" fillId="11" borderId="14" xfId="0" applyFont="1" applyFill="1" applyBorder="1" applyAlignment="1" applyProtection="1">
      <alignment horizontal="right"/>
      <protection hidden="1"/>
    </xf>
    <xf numFmtId="0" fontId="7" fillId="11" borderId="14" xfId="0" applyFont="1" applyFill="1" applyBorder="1" applyAlignment="1" applyProtection="1">
      <alignment/>
      <protection hidden="1"/>
    </xf>
    <xf numFmtId="3" fontId="7" fillId="11" borderId="15" xfId="0" applyNumberFormat="1" applyFont="1" applyFill="1" applyBorder="1" applyAlignment="1" applyProtection="1">
      <alignment/>
      <protection hidden="1"/>
    </xf>
    <xf numFmtId="3" fontId="7" fillId="11" borderId="17" xfId="0" applyNumberFormat="1" applyFont="1" applyFill="1" applyBorder="1" applyAlignment="1" applyProtection="1">
      <alignment/>
      <protection hidden="1"/>
    </xf>
    <xf numFmtId="4" fontId="7" fillId="11" borderId="17" xfId="0" applyNumberFormat="1" applyFont="1" applyFill="1" applyBorder="1" applyAlignment="1" applyProtection="1">
      <alignment/>
      <protection hidden="1"/>
    </xf>
    <xf numFmtId="4" fontId="7" fillId="11" borderId="18" xfId="0" applyNumberFormat="1" applyFont="1" applyFill="1" applyBorder="1" applyAlignment="1" applyProtection="1">
      <alignment/>
      <protection hidden="1"/>
    </xf>
    <xf numFmtId="3" fontId="7" fillId="11" borderId="16" xfId="0" applyNumberFormat="1" applyFont="1" applyFill="1" applyBorder="1" applyAlignment="1" applyProtection="1">
      <alignment/>
      <protection hidden="1"/>
    </xf>
    <xf numFmtId="3" fontId="7" fillId="11" borderId="18" xfId="0" applyNumberFormat="1" applyFont="1" applyFill="1" applyBorder="1" applyAlignment="1" applyProtection="1">
      <alignment/>
      <protection hidden="1"/>
    </xf>
    <xf numFmtId="3" fontId="7" fillId="19" borderId="16" xfId="0" applyNumberFormat="1" applyFont="1" applyFill="1" applyBorder="1" applyAlignment="1" applyProtection="1">
      <alignment/>
      <protection hidden="1"/>
    </xf>
    <xf numFmtId="3" fontId="7" fillId="19" borderId="17" xfId="0" applyNumberFormat="1" applyFont="1" applyFill="1" applyBorder="1" applyAlignment="1" applyProtection="1">
      <alignment/>
      <protection hidden="1"/>
    </xf>
    <xf numFmtId="3" fontId="7" fillId="19" borderId="18" xfId="0" applyNumberFormat="1" applyFont="1" applyFill="1" applyBorder="1" applyAlignment="1" applyProtection="1">
      <alignment/>
      <protection hidden="1"/>
    </xf>
    <xf numFmtId="3" fontId="7" fillId="19" borderId="19" xfId="0" applyNumberFormat="1" applyFont="1" applyFill="1" applyBorder="1" applyAlignment="1" applyProtection="1">
      <alignment/>
      <protection hidden="1"/>
    </xf>
    <xf numFmtId="3" fontId="7" fillId="19" borderId="15" xfId="0" applyNumberFormat="1" applyFont="1" applyFill="1" applyBorder="1" applyAlignment="1" applyProtection="1">
      <alignment/>
      <protection hidden="1"/>
    </xf>
    <xf numFmtId="3" fontId="6" fillId="33" borderId="24" xfId="0" applyNumberFormat="1" applyFont="1" applyFill="1" applyBorder="1" applyAlignment="1" applyProtection="1">
      <alignment/>
      <protection hidden="1"/>
    </xf>
    <xf numFmtId="3" fontId="7" fillId="19" borderId="14" xfId="0" applyNumberFormat="1" applyFont="1" applyFill="1" applyBorder="1" applyAlignment="1" applyProtection="1">
      <alignment/>
      <protection hidden="1"/>
    </xf>
    <xf numFmtId="16" fontId="5" fillId="2" borderId="14" xfId="0" applyNumberFormat="1" applyFont="1" applyFill="1" applyBorder="1" applyAlignment="1" applyProtection="1">
      <alignment horizontal="right"/>
      <protection hidden="1"/>
    </xf>
    <xf numFmtId="0" fontId="5" fillId="2" borderId="14" xfId="0" applyFont="1" applyFill="1" applyBorder="1" applyAlignment="1" applyProtection="1">
      <alignment/>
      <protection hidden="1"/>
    </xf>
    <xf numFmtId="3" fontId="5" fillId="2" borderId="15" xfId="0" applyNumberFormat="1" applyFont="1" applyFill="1" applyBorder="1" applyAlignment="1" applyProtection="1">
      <alignment/>
      <protection hidden="1"/>
    </xf>
    <xf numFmtId="3" fontId="5" fillId="2" borderId="17" xfId="0" applyNumberFormat="1" applyFont="1" applyFill="1" applyBorder="1" applyAlignment="1" applyProtection="1">
      <alignment/>
      <protection hidden="1"/>
    </xf>
    <xf numFmtId="4" fontId="5" fillId="2" borderId="17" xfId="0" applyNumberFormat="1" applyFont="1" applyFill="1" applyBorder="1" applyAlignment="1" applyProtection="1">
      <alignment/>
      <protection hidden="1"/>
    </xf>
    <xf numFmtId="4" fontId="5" fillId="2" borderId="18" xfId="0" applyNumberFormat="1" applyFont="1" applyFill="1" applyBorder="1" applyAlignment="1" applyProtection="1">
      <alignment/>
      <protection hidden="1"/>
    </xf>
    <xf numFmtId="3" fontId="5" fillId="2" borderId="16" xfId="0" applyNumberFormat="1" applyFont="1" applyFill="1" applyBorder="1" applyAlignment="1" applyProtection="1">
      <alignment/>
      <protection hidden="1"/>
    </xf>
    <xf numFmtId="3" fontId="5" fillId="2" borderId="18" xfId="0" applyNumberFormat="1" applyFont="1" applyFill="1" applyBorder="1" applyAlignment="1" applyProtection="1">
      <alignment/>
      <protection hidden="1"/>
    </xf>
    <xf numFmtId="3" fontId="5" fillId="2" borderId="19" xfId="0" applyNumberFormat="1" applyFont="1" applyFill="1" applyBorder="1" applyAlignment="1" applyProtection="1">
      <alignment/>
      <protection hidden="1"/>
    </xf>
    <xf numFmtId="3" fontId="5" fillId="2" borderId="14" xfId="0" applyNumberFormat="1" applyFont="1" applyFill="1" applyBorder="1" applyAlignment="1" applyProtection="1">
      <alignment/>
      <protection hidden="1"/>
    </xf>
    <xf numFmtId="16" fontId="4" fillId="0" borderId="14" xfId="0" applyNumberFormat="1" applyFont="1" applyFill="1" applyBorder="1" applyAlignment="1" applyProtection="1">
      <alignment horizontal="right"/>
      <protection hidden="1"/>
    </xf>
    <xf numFmtId="0" fontId="4" fillId="0" borderId="14" xfId="0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7" xfId="0" applyNumberFormat="1" applyFont="1" applyFill="1" applyBorder="1" applyAlignment="1" applyProtection="1">
      <alignment/>
      <protection hidden="1"/>
    </xf>
    <xf numFmtId="4" fontId="4" fillId="0" borderId="17" xfId="0" applyNumberFormat="1" applyFont="1" applyFill="1" applyBorder="1" applyAlignment="1" applyProtection="1">
      <alignment/>
      <protection hidden="1"/>
    </xf>
    <xf numFmtId="4" fontId="4" fillId="0" borderId="18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/>
      <protection hidden="1"/>
    </xf>
    <xf numFmtId="3" fontId="4" fillId="0" borderId="18" xfId="0" applyNumberFormat="1" applyFont="1" applyFill="1" applyBorder="1" applyAlignment="1" applyProtection="1">
      <alignment/>
      <protection hidden="1"/>
    </xf>
    <xf numFmtId="3" fontId="4" fillId="0" borderId="19" xfId="0" applyNumberFormat="1" applyFont="1" applyFill="1" applyBorder="1" applyAlignment="1" applyProtection="1">
      <alignment/>
      <protection hidden="1"/>
    </xf>
    <xf numFmtId="3" fontId="4" fillId="0" borderId="14" xfId="0" applyNumberFormat="1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right"/>
      <protection hidden="1"/>
    </xf>
    <xf numFmtId="0" fontId="4" fillId="40" borderId="14" xfId="0" applyFont="1" applyFill="1" applyBorder="1" applyAlignment="1" applyProtection="1">
      <alignment horizontal="right"/>
      <protection hidden="1"/>
    </xf>
    <xf numFmtId="0" fontId="4" fillId="40" borderId="14" xfId="0" applyFont="1" applyFill="1" applyBorder="1" applyAlignment="1" applyProtection="1">
      <alignment/>
      <protection hidden="1"/>
    </xf>
    <xf numFmtId="3" fontId="4" fillId="40" borderId="15" xfId="0" applyNumberFormat="1" applyFont="1" applyFill="1" applyBorder="1" applyAlignment="1" applyProtection="1">
      <alignment/>
      <protection hidden="1"/>
    </xf>
    <xf numFmtId="3" fontId="4" fillId="40" borderId="17" xfId="0" applyNumberFormat="1" applyFont="1" applyFill="1" applyBorder="1" applyAlignment="1" applyProtection="1">
      <alignment/>
      <protection hidden="1"/>
    </xf>
    <xf numFmtId="4" fontId="4" fillId="40" borderId="18" xfId="0" applyNumberFormat="1" applyFont="1" applyFill="1" applyBorder="1" applyAlignment="1" applyProtection="1">
      <alignment/>
      <protection hidden="1"/>
    </xf>
    <xf numFmtId="4" fontId="4" fillId="40" borderId="17" xfId="0" applyNumberFormat="1" applyFont="1" applyFill="1" applyBorder="1" applyAlignment="1" applyProtection="1">
      <alignment/>
      <protection hidden="1"/>
    </xf>
    <xf numFmtId="3" fontId="4" fillId="40" borderId="16" xfId="0" applyNumberFormat="1" applyFont="1" applyFill="1" applyBorder="1" applyAlignment="1" applyProtection="1">
      <alignment/>
      <protection hidden="1"/>
    </xf>
    <xf numFmtId="3" fontId="4" fillId="40" borderId="18" xfId="0" applyNumberFormat="1" applyFont="1" applyFill="1" applyBorder="1" applyAlignment="1" applyProtection="1">
      <alignment/>
      <protection hidden="1"/>
    </xf>
    <xf numFmtId="3" fontId="4" fillId="40" borderId="19" xfId="0" applyNumberFormat="1" applyFont="1" applyFill="1" applyBorder="1" applyAlignment="1" applyProtection="1">
      <alignment/>
      <protection hidden="1"/>
    </xf>
    <xf numFmtId="3" fontId="4" fillId="40" borderId="14" xfId="0" applyNumberFormat="1" applyFont="1" applyFill="1" applyBorder="1" applyAlignment="1" applyProtection="1">
      <alignment/>
      <protection hidden="1"/>
    </xf>
    <xf numFmtId="0" fontId="6" fillId="16" borderId="14" xfId="0" applyFont="1" applyFill="1" applyBorder="1" applyAlignment="1" applyProtection="1">
      <alignment horizontal="right"/>
      <protection hidden="1"/>
    </xf>
    <xf numFmtId="0" fontId="6" fillId="16" borderId="14" xfId="0" applyFont="1" applyFill="1" applyBorder="1" applyAlignment="1" applyProtection="1">
      <alignment/>
      <protection hidden="1"/>
    </xf>
    <xf numFmtId="3" fontId="6" fillId="16" borderId="15" xfId="0" applyNumberFormat="1" applyFont="1" applyFill="1" applyBorder="1" applyAlignment="1" applyProtection="1">
      <alignment/>
      <protection hidden="1"/>
    </xf>
    <xf numFmtId="3" fontId="6" fillId="16" borderId="17" xfId="0" applyNumberFormat="1" applyFont="1" applyFill="1" applyBorder="1" applyAlignment="1" applyProtection="1">
      <alignment/>
      <protection hidden="1"/>
    </xf>
    <xf numFmtId="3" fontId="6" fillId="16" borderId="14" xfId="0" applyNumberFormat="1" applyFont="1" applyFill="1" applyBorder="1" applyAlignment="1" applyProtection="1">
      <alignment/>
      <protection hidden="1"/>
    </xf>
    <xf numFmtId="4" fontId="6" fillId="16" borderId="17" xfId="0" applyNumberFormat="1" applyFont="1" applyFill="1" applyBorder="1" applyAlignment="1" applyProtection="1">
      <alignment/>
      <protection hidden="1"/>
    </xf>
    <xf numFmtId="4" fontId="6" fillId="16" borderId="18" xfId="0" applyNumberFormat="1" applyFont="1" applyFill="1" applyBorder="1" applyAlignment="1" applyProtection="1">
      <alignment/>
      <protection hidden="1"/>
    </xf>
    <xf numFmtId="3" fontId="6" fillId="16" borderId="16" xfId="0" applyNumberFormat="1" applyFont="1" applyFill="1" applyBorder="1" applyAlignment="1" applyProtection="1">
      <alignment/>
      <protection hidden="1"/>
    </xf>
    <xf numFmtId="3" fontId="6" fillId="16" borderId="18" xfId="0" applyNumberFormat="1" applyFont="1" applyFill="1" applyBorder="1" applyAlignment="1" applyProtection="1">
      <alignment/>
      <protection hidden="1"/>
    </xf>
    <xf numFmtId="3" fontId="6" fillId="0" borderId="16" xfId="0" applyNumberFormat="1" applyFont="1" applyFill="1" applyBorder="1" applyAlignment="1" applyProtection="1">
      <alignment/>
      <protection hidden="1"/>
    </xf>
    <xf numFmtId="3" fontId="6" fillId="0" borderId="17" xfId="0" applyNumberFormat="1" applyFont="1" applyFill="1" applyBorder="1" applyAlignment="1" applyProtection="1">
      <alignment/>
      <protection hidden="1"/>
    </xf>
    <xf numFmtId="3" fontId="6" fillId="0" borderId="18" xfId="0" applyNumberFormat="1" applyFont="1" applyFill="1" applyBorder="1" applyAlignment="1" applyProtection="1">
      <alignment/>
      <protection hidden="1"/>
    </xf>
    <xf numFmtId="3" fontId="6" fillId="0" borderId="19" xfId="0" applyNumberFormat="1" applyFont="1" applyFill="1" applyBorder="1" applyAlignment="1" applyProtection="1">
      <alignment/>
      <protection hidden="1"/>
    </xf>
    <xf numFmtId="3" fontId="6" fillId="0" borderId="15" xfId="0" applyNumberFormat="1" applyFont="1" applyFill="1" applyBorder="1" applyAlignment="1" applyProtection="1">
      <alignment/>
      <protection hidden="1"/>
    </xf>
    <xf numFmtId="3" fontId="6" fillId="16" borderId="19" xfId="0" applyNumberFormat="1" applyFont="1" applyFill="1" applyBorder="1" applyAlignment="1" applyProtection="1">
      <alignment/>
      <protection hidden="1"/>
    </xf>
    <xf numFmtId="14" fontId="4" fillId="0" borderId="14" xfId="0" applyNumberFormat="1" applyFont="1" applyFill="1" applyBorder="1" applyAlignment="1" applyProtection="1">
      <alignment horizontal="right"/>
      <protection hidden="1"/>
    </xf>
    <xf numFmtId="0" fontId="6" fillId="0" borderId="14" xfId="0" applyFont="1" applyFill="1" applyBorder="1" applyAlignment="1" applyProtection="1">
      <alignment/>
      <protection hidden="1"/>
    </xf>
    <xf numFmtId="4" fontId="6" fillId="0" borderId="17" xfId="0" applyNumberFormat="1" applyFont="1" applyFill="1" applyBorder="1" applyAlignment="1" applyProtection="1">
      <alignment/>
      <protection hidden="1"/>
    </xf>
    <xf numFmtId="0" fontId="6" fillId="0" borderId="14" xfId="0" applyFont="1" applyFill="1" applyBorder="1" applyAlignment="1" applyProtection="1">
      <alignment horizontal="right"/>
      <protection hidden="1"/>
    </xf>
    <xf numFmtId="4" fontId="6" fillId="0" borderId="18" xfId="0" applyNumberFormat="1" applyFont="1" applyFill="1" applyBorder="1" applyAlignment="1" applyProtection="1">
      <alignment/>
      <protection hidden="1"/>
    </xf>
    <xf numFmtId="3" fontId="6" fillId="0" borderId="14" xfId="0" applyNumberFormat="1" applyFont="1" applyFill="1" applyBorder="1" applyAlignment="1" applyProtection="1">
      <alignment/>
      <protection hidden="1"/>
    </xf>
    <xf numFmtId="16" fontId="7" fillId="2" borderId="14" xfId="0" applyNumberFormat="1" applyFont="1" applyFill="1" applyBorder="1" applyAlignment="1" applyProtection="1">
      <alignment horizontal="right"/>
      <protection hidden="1"/>
    </xf>
    <xf numFmtId="0" fontId="7" fillId="2" borderId="14" xfId="0" applyFont="1" applyFill="1" applyBorder="1" applyAlignment="1" applyProtection="1">
      <alignment/>
      <protection hidden="1"/>
    </xf>
    <xf numFmtId="3" fontId="7" fillId="2" borderId="15" xfId="0" applyNumberFormat="1" applyFont="1" applyFill="1" applyBorder="1" applyAlignment="1" applyProtection="1">
      <alignment/>
      <protection hidden="1"/>
    </xf>
    <xf numFmtId="3" fontId="7" fillId="2" borderId="17" xfId="0" applyNumberFormat="1" applyFont="1" applyFill="1" applyBorder="1" applyAlignment="1" applyProtection="1">
      <alignment/>
      <protection hidden="1"/>
    </xf>
    <xf numFmtId="4" fontId="7" fillId="2" borderId="17" xfId="0" applyNumberFormat="1" applyFont="1" applyFill="1" applyBorder="1" applyAlignment="1" applyProtection="1">
      <alignment/>
      <protection hidden="1"/>
    </xf>
    <xf numFmtId="4" fontId="7" fillId="2" borderId="18" xfId="0" applyNumberFormat="1" applyFont="1" applyFill="1" applyBorder="1" applyAlignment="1" applyProtection="1">
      <alignment/>
      <protection hidden="1"/>
    </xf>
    <xf numFmtId="3" fontId="7" fillId="2" borderId="16" xfId="0" applyNumberFormat="1" applyFont="1" applyFill="1" applyBorder="1" applyAlignment="1" applyProtection="1">
      <alignment/>
      <protection hidden="1"/>
    </xf>
    <xf numFmtId="3" fontId="7" fillId="2" borderId="18" xfId="0" applyNumberFormat="1" applyFont="1" applyFill="1" applyBorder="1" applyAlignment="1" applyProtection="1">
      <alignment/>
      <protection hidden="1"/>
    </xf>
    <xf numFmtId="3" fontId="7" fillId="2" borderId="19" xfId="0" applyNumberFormat="1" applyFont="1" applyFill="1" applyBorder="1" applyAlignment="1" applyProtection="1">
      <alignment/>
      <protection hidden="1"/>
    </xf>
    <xf numFmtId="3" fontId="7" fillId="2" borderId="14" xfId="0" applyNumberFormat="1" applyFont="1" applyFill="1" applyBorder="1" applyAlignment="1" applyProtection="1">
      <alignment/>
      <protection hidden="1"/>
    </xf>
    <xf numFmtId="3" fontId="6" fillId="0" borderId="25" xfId="0" applyNumberFormat="1" applyFont="1" applyFill="1" applyBorder="1" applyAlignment="1" applyProtection="1">
      <alignment/>
      <protection hidden="1"/>
    </xf>
    <xf numFmtId="3" fontId="6" fillId="0" borderId="26" xfId="0" applyNumberFormat="1" applyFont="1" applyFill="1" applyBorder="1" applyAlignment="1" applyProtection="1">
      <alignment/>
      <protection hidden="1"/>
    </xf>
    <xf numFmtId="4" fontId="6" fillId="0" borderId="26" xfId="0" applyNumberFormat="1" applyFont="1" applyFill="1" applyBorder="1" applyAlignment="1" applyProtection="1">
      <alignment/>
      <protection hidden="1"/>
    </xf>
    <xf numFmtId="4" fontId="6" fillId="0" borderId="27" xfId="0" applyNumberFormat="1" applyFont="1" applyFill="1" applyBorder="1" applyAlignment="1" applyProtection="1">
      <alignment/>
      <protection hidden="1"/>
    </xf>
    <xf numFmtId="3" fontId="6" fillId="0" borderId="28" xfId="0" applyNumberFormat="1" applyFont="1" applyFill="1" applyBorder="1" applyAlignment="1" applyProtection="1">
      <alignment/>
      <protection hidden="1"/>
    </xf>
    <xf numFmtId="3" fontId="6" fillId="0" borderId="27" xfId="0" applyNumberFormat="1" applyFont="1" applyFill="1" applyBorder="1" applyAlignment="1" applyProtection="1">
      <alignment/>
      <protection hidden="1"/>
    </xf>
    <xf numFmtId="0" fontId="5" fillId="35" borderId="29" xfId="0" applyFont="1" applyFill="1" applyBorder="1" applyAlignment="1" applyProtection="1">
      <alignment horizontal="center" vertical="center"/>
      <protection hidden="1"/>
    </xf>
    <xf numFmtId="0" fontId="5" fillId="35" borderId="13" xfId="0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3" fontId="5" fillId="36" borderId="31" xfId="0" applyNumberFormat="1" applyFont="1" applyFill="1" applyBorder="1" applyAlignment="1" applyProtection="1">
      <alignment horizontal="center" vertical="center"/>
      <protection hidden="1"/>
    </xf>
    <xf numFmtId="3" fontId="5" fillId="36" borderId="32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vertical="center"/>
      <protection hidden="1"/>
    </xf>
    <xf numFmtId="3" fontId="5" fillId="17" borderId="31" xfId="0" applyNumberFormat="1" applyFont="1" applyFill="1" applyBorder="1" applyAlignment="1" applyProtection="1">
      <alignment horizontal="center" vertical="center"/>
      <protection hidden="1"/>
    </xf>
    <xf numFmtId="3" fontId="5" fillId="17" borderId="33" xfId="0" applyNumberFormat="1" applyFont="1" applyFill="1" applyBorder="1" applyAlignment="1" applyProtection="1">
      <alignment horizontal="center" vertical="center"/>
      <protection hidden="1"/>
    </xf>
    <xf numFmtId="3" fontId="5" fillId="17" borderId="34" xfId="0" applyNumberFormat="1" applyFont="1" applyFill="1" applyBorder="1" applyAlignment="1" applyProtection="1">
      <alignment horizontal="center" vertical="center"/>
      <protection hidden="1"/>
    </xf>
    <xf numFmtId="3" fontId="5" fillId="37" borderId="32" xfId="0" applyNumberFormat="1" applyFont="1" applyFill="1" applyBorder="1" applyAlignment="1" applyProtection="1">
      <alignment horizontal="center" vertical="center"/>
      <protection hidden="1"/>
    </xf>
    <xf numFmtId="3" fontId="5" fillId="37" borderId="33" xfId="0" applyNumberFormat="1" applyFont="1" applyFill="1" applyBorder="1" applyAlignment="1" applyProtection="1">
      <alignment horizontal="center" vertical="center"/>
      <protection hidden="1"/>
    </xf>
    <xf numFmtId="3" fontId="5" fillId="37" borderId="34" xfId="0" applyNumberFormat="1" applyFont="1" applyFill="1" applyBorder="1" applyAlignment="1" applyProtection="1">
      <alignment horizontal="center" vertical="center"/>
      <protection hidden="1"/>
    </xf>
    <xf numFmtId="0" fontId="5" fillId="38" borderId="29" xfId="0" applyFont="1" applyFill="1" applyBorder="1" applyAlignment="1" applyProtection="1">
      <alignment horizontal="center" vertical="center"/>
      <protection hidden="1"/>
    </xf>
    <xf numFmtId="0" fontId="5" fillId="38" borderId="13" xfId="0" applyFont="1" applyFill="1" applyBorder="1" applyAlignment="1" applyProtection="1">
      <alignment horizontal="center" vertical="center"/>
      <protection hidden="1"/>
    </xf>
    <xf numFmtId="0" fontId="5" fillId="38" borderId="30" xfId="0" applyFont="1" applyFill="1" applyBorder="1" applyAlignment="1" applyProtection="1">
      <alignment horizontal="center" vertical="center"/>
      <protection hidden="1"/>
    </xf>
    <xf numFmtId="0" fontId="5" fillId="39" borderId="31" xfId="0" applyFont="1" applyFill="1" applyBorder="1" applyAlignment="1" applyProtection="1">
      <alignment horizontal="center" vertical="center"/>
      <protection hidden="1"/>
    </xf>
    <xf numFmtId="0" fontId="5" fillId="39" borderId="33" xfId="0" applyFont="1" applyFill="1" applyBorder="1" applyAlignment="1" applyProtection="1">
      <alignment horizontal="center" vertical="center"/>
      <protection hidden="1"/>
    </xf>
    <xf numFmtId="0" fontId="5" fillId="39" borderId="35" xfId="0" applyFont="1" applyFill="1" applyBorder="1" applyAlignment="1" applyProtection="1">
      <alignment horizontal="center" vertical="center"/>
      <protection hidden="1"/>
    </xf>
    <xf numFmtId="3" fontId="5" fillId="17" borderId="3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37"/>
  <sheetViews>
    <sheetView tabSelected="1"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7" sqref="B47"/>
    </sheetView>
  </sheetViews>
  <sheetFormatPr defaultColWidth="9.140625" defaultRowHeight="15" outlineLevelRow="1"/>
  <cols>
    <col min="1" max="1" width="10.8515625" style="7" customWidth="1"/>
    <col min="2" max="2" width="70.421875" style="8" customWidth="1"/>
    <col min="3" max="4" width="15.7109375" style="9" customWidth="1"/>
    <col min="5" max="6" width="15.7109375" style="4" customWidth="1"/>
    <col min="7" max="7" width="10.421875" style="4" customWidth="1"/>
    <col min="8" max="8" width="11.8515625" style="5" customWidth="1"/>
    <col min="9" max="10" width="15.8515625" style="5" customWidth="1"/>
    <col min="11" max="12" width="15.8515625" style="10" customWidth="1"/>
    <col min="13" max="13" width="10.421875" style="10" customWidth="1"/>
    <col min="14" max="14" width="10.421875" style="11" customWidth="1"/>
    <col min="15" max="15" width="14.28125" style="10" customWidth="1"/>
    <col min="16" max="16" width="16.421875" style="10" bestFit="1" customWidth="1"/>
    <col min="17" max="19" width="14.28125" style="10" customWidth="1"/>
    <col min="20" max="20" width="16.00390625" style="10" customWidth="1"/>
    <col min="21" max="23" width="14.28125" style="10" customWidth="1"/>
    <col min="24" max="27" width="12.8515625" style="10" hidden="1" customWidth="1"/>
    <col min="28" max="30" width="10.8515625" style="10" hidden="1" customWidth="1"/>
    <col min="31" max="31" width="12.8515625" style="10" hidden="1" customWidth="1"/>
    <col min="32" max="32" width="10.8515625" style="10" hidden="1" customWidth="1"/>
    <col min="33" max="41" width="12.7109375" style="12" hidden="1" customWidth="1"/>
    <col min="42" max="42" width="12.8515625" style="13" hidden="1" customWidth="1"/>
    <col min="43" max="45" width="12.8515625" style="12" hidden="1" customWidth="1"/>
    <col min="46" max="46" width="11.28125" style="12" hidden="1" customWidth="1"/>
    <col min="47" max="47" width="12.8515625" style="12" hidden="1" customWidth="1"/>
    <col min="48" max="48" width="11.140625" style="12" hidden="1" customWidth="1"/>
    <col min="49" max="49" width="12.8515625" style="12" hidden="1" customWidth="1"/>
    <col min="50" max="50" width="14.7109375" style="12" hidden="1" customWidth="1"/>
    <col min="51" max="51" width="14.7109375" style="6" hidden="1" customWidth="1"/>
    <col min="52" max="55" width="12.8515625" style="4" hidden="1" customWidth="1"/>
    <col min="56" max="56" width="11.7109375" style="4" hidden="1" customWidth="1"/>
    <col min="57" max="57" width="12.8515625" style="4" hidden="1" customWidth="1"/>
    <col min="58" max="58" width="11.7109375" style="4" hidden="1" customWidth="1"/>
    <col min="59" max="60" width="12.8515625" style="4" hidden="1" customWidth="1"/>
    <col min="61" max="61" width="15.140625" style="2" bestFit="1" customWidth="1"/>
    <col min="62" max="62" width="9.140625" style="2" customWidth="1"/>
    <col min="63" max="63" width="10.8515625" style="2" bestFit="1" customWidth="1"/>
    <col min="64" max="122" width="9.140625" style="2" customWidth="1"/>
    <col min="123" max="16384" width="9.140625" style="8" customWidth="1"/>
  </cols>
  <sheetData>
    <row r="1" spans="1:60" ht="19.5" hidden="1" thickBot="1">
      <c r="A1" s="24"/>
      <c r="B1" s="25"/>
      <c r="C1" s="26"/>
      <c r="D1" s="26"/>
      <c r="E1" s="27"/>
      <c r="F1" s="27"/>
      <c r="G1" s="27"/>
      <c r="H1" s="28"/>
      <c r="I1" s="29"/>
      <c r="J1" s="30"/>
      <c r="K1" s="31"/>
      <c r="L1" s="31"/>
      <c r="M1" s="31"/>
      <c r="N1" s="3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  <c r="AH1" s="34"/>
      <c r="AI1" s="34"/>
      <c r="AJ1" s="34"/>
      <c r="AK1" s="34"/>
      <c r="AL1" s="34"/>
      <c r="AM1" s="34"/>
      <c r="AN1" s="34"/>
      <c r="AO1" s="34"/>
      <c r="AP1" s="35">
        <v>760100</v>
      </c>
      <c r="AQ1" s="34"/>
      <c r="AR1" s="34">
        <v>760300</v>
      </c>
      <c r="AS1" s="34">
        <v>760401</v>
      </c>
      <c r="AT1" s="34">
        <v>760402</v>
      </c>
      <c r="AU1" s="36">
        <v>760740</v>
      </c>
      <c r="AV1" s="36" t="s">
        <v>70</v>
      </c>
      <c r="AW1" s="37">
        <v>5.79</v>
      </c>
      <c r="AX1" s="36" t="s">
        <v>71</v>
      </c>
      <c r="AY1" s="38"/>
      <c r="AZ1" s="27"/>
      <c r="BA1" s="27"/>
      <c r="BB1" s="27"/>
      <c r="BC1" s="27"/>
      <c r="BD1" s="27"/>
      <c r="BE1" s="27"/>
      <c r="BF1" s="27"/>
      <c r="BG1" s="27"/>
      <c r="BH1" s="27"/>
    </row>
    <row r="2" spans="1:122" s="15" customFormat="1" ht="30" customHeight="1">
      <c r="A2" s="39"/>
      <c r="B2" s="39" t="s">
        <v>138</v>
      </c>
      <c r="C2" s="161" t="s">
        <v>73</v>
      </c>
      <c r="D2" s="162"/>
      <c r="E2" s="163"/>
      <c r="F2" s="163"/>
      <c r="G2" s="163"/>
      <c r="H2" s="164"/>
      <c r="I2" s="165" t="s">
        <v>74</v>
      </c>
      <c r="J2" s="166"/>
      <c r="K2" s="167"/>
      <c r="L2" s="167"/>
      <c r="M2" s="167"/>
      <c r="N2" s="168"/>
      <c r="O2" s="172" t="s">
        <v>139</v>
      </c>
      <c r="P2" s="173"/>
      <c r="Q2" s="173"/>
      <c r="R2" s="173"/>
      <c r="S2" s="173"/>
      <c r="T2" s="173"/>
      <c r="U2" s="173"/>
      <c r="V2" s="173"/>
      <c r="W2" s="174"/>
      <c r="X2" s="181" t="s">
        <v>77</v>
      </c>
      <c r="Y2" s="170"/>
      <c r="Z2" s="170"/>
      <c r="AA2" s="170"/>
      <c r="AB2" s="170"/>
      <c r="AC2" s="170"/>
      <c r="AD2" s="170"/>
      <c r="AE2" s="170"/>
      <c r="AF2" s="171"/>
      <c r="AG2" s="175" t="s">
        <v>75</v>
      </c>
      <c r="AH2" s="176"/>
      <c r="AI2" s="176"/>
      <c r="AJ2" s="176"/>
      <c r="AK2" s="176"/>
      <c r="AL2" s="176"/>
      <c r="AM2" s="176"/>
      <c r="AN2" s="176"/>
      <c r="AO2" s="177"/>
      <c r="AP2" s="178" t="s">
        <v>79</v>
      </c>
      <c r="AQ2" s="179"/>
      <c r="AR2" s="179"/>
      <c r="AS2" s="179"/>
      <c r="AT2" s="179"/>
      <c r="AU2" s="179"/>
      <c r="AV2" s="179"/>
      <c r="AW2" s="179"/>
      <c r="AX2" s="180"/>
      <c r="AY2" s="40"/>
      <c r="AZ2" s="169" t="s">
        <v>132</v>
      </c>
      <c r="BA2" s="170"/>
      <c r="BB2" s="170"/>
      <c r="BC2" s="170"/>
      <c r="BD2" s="170"/>
      <c r="BE2" s="170"/>
      <c r="BF2" s="170"/>
      <c r="BG2" s="170"/>
      <c r="BH2" s="171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</row>
    <row r="3" spans="1:60" ht="48" customHeight="1">
      <c r="A3" s="41" t="s">
        <v>0</v>
      </c>
      <c r="B3" s="41" t="s">
        <v>69</v>
      </c>
      <c r="C3" s="42" t="s">
        <v>76</v>
      </c>
      <c r="D3" s="43" t="s">
        <v>78</v>
      </c>
      <c r="E3" s="44" t="s">
        <v>137</v>
      </c>
      <c r="F3" s="44" t="s">
        <v>131</v>
      </c>
      <c r="G3" s="45" t="s">
        <v>140</v>
      </c>
      <c r="H3" s="46" t="s">
        <v>141</v>
      </c>
      <c r="I3" s="47" t="s">
        <v>76</v>
      </c>
      <c r="J3" s="48" t="s">
        <v>78</v>
      </c>
      <c r="K3" s="48" t="s">
        <v>137</v>
      </c>
      <c r="L3" s="48" t="s">
        <v>131</v>
      </c>
      <c r="M3" s="49" t="s">
        <v>140</v>
      </c>
      <c r="N3" s="50" t="s">
        <v>141</v>
      </c>
      <c r="O3" s="51" t="s">
        <v>1</v>
      </c>
      <c r="P3" s="52" t="s">
        <v>6</v>
      </c>
      <c r="Q3" s="52" t="s">
        <v>2</v>
      </c>
      <c r="R3" s="52" t="s">
        <v>3</v>
      </c>
      <c r="S3" s="52" t="s">
        <v>51</v>
      </c>
      <c r="T3" s="52" t="s">
        <v>5</v>
      </c>
      <c r="U3" s="52" t="s">
        <v>52</v>
      </c>
      <c r="V3" s="52" t="s">
        <v>48</v>
      </c>
      <c r="W3" s="53" t="s">
        <v>4</v>
      </c>
      <c r="X3" s="54" t="s">
        <v>1</v>
      </c>
      <c r="Y3" s="55" t="s">
        <v>6</v>
      </c>
      <c r="Z3" s="55" t="s">
        <v>2</v>
      </c>
      <c r="AA3" s="55" t="s">
        <v>3</v>
      </c>
      <c r="AB3" s="55" t="s">
        <v>51</v>
      </c>
      <c r="AC3" s="55" t="s">
        <v>5</v>
      </c>
      <c r="AD3" s="55" t="s">
        <v>52</v>
      </c>
      <c r="AE3" s="55" t="s">
        <v>48</v>
      </c>
      <c r="AF3" s="56" t="s">
        <v>4</v>
      </c>
      <c r="AG3" s="57" t="s">
        <v>1</v>
      </c>
      <c r="AH3" s="58" t="s">
        <v>6</v>
      </c>
      <c r="AI3" s="58" t="s">
        <v>2</v>
      </c>
      <c r="AJ3" s="58" t="s">
        <v>3</v>
      </c>
      <c r="AK3" s="58" t="s">
        <v>51</v>
      </c>
      <c r="AL3" s="58" t="s">
        <v>5</v>
      </c>
      <c r="AM3" s="58" t="s">
        <v>52</v>
      </c>
      <c r="AN3" s="58" t="s">
        <v>48</v>
      </c>
      <c r="AO3" s="59" t="s">
        <v>4</v>
      </c>
      <c r="AP3" s="60" t="s">
        <v>1</v>
      </c>
      <c r="AQ3" s="61" t="s">
        <v>6</v>
      </c>
      <c r="AR3" s="61" t="s">
        <v>2</v>
      </c>
      <c r="AS3" s="61" t="s">
        <v>3</v>
      </c>
      <c r="AT3" s="61" t="s">
        <v>51</v>
      </c>
      <c r="AU3" s="61" t="s">
        <v>5</v>
      </c>
      <c r="AV3" s="61" t="s">
        <v>52</v>
      </c>
      <c r="AW3" s="61" t="s">
        <v>48</v>
      </c>
      <c r="AX3" s="62" t="s">
        <v>4</v>
      </c>
      <c r="AY3" s="63"/>
      <c r="AZ3" s="64" t="s">
        <v>1</v>
      </c>
      <c r="BA3" s="65" t="s">
        <v>6</v>
      </c>
      <c r="BB3" s="65" t="s">
        <v>2</v>
      </c>
      <c r="BC3" s="65" t="s">
        <v>3</v>
      </c>
      <c r="BD3" s="65" t="s">
        <v>51</v>
      </c>
      <c r="BE3" s="65" t="s">
        <v>5</v>
      </c>
      <c r="BF3" s="65" t="s">
        <v>52</v>
      </c>
      <c r="BG3" s="65" t="s">
        <v>48</v>
      </c>
      <c r="BH3" s="66" t="s">
        <v>4</v>
      </c>
    </row>
    <row r="4" spans="1:122" s="17" customFormat="1" ht="18.75">
      <c r="A4" s="67" t="s">
        <v>18</v>
      </c>
      <c r="B4" s="68" t="s">
        <v>19</v>
      </c>
      <c r="C4" s="69">
        <f>+C6+C11+C17+C33+C61+C70</f>
        <v>109030.3</v>
      </c>
      <c r="D4" s="70">
        <f>+D6+D11+D17+D33+D61+D70</f>
        <v>159252</v>
      </c>
      <c r="E4" s="70">
        <f>+E6+E11+E17+E33+E61+E70</f>
        <v>156836.66999999998</v>
      </c>
      <c r="F4" s="70">
        <f>+F6+F11+F17+F33+F61+F70</f>
        <v>139312.515</v>
      </c>
      <c r="G4" s="71">
        <f aca="true" t="shared" si="0" ref="G4:G34">+E4/D4</f>
        <v>0.9848332830984853</v>
      </c>
      <c r="H4" s="72">
        <f aca="true" t="shared" si="1" ref="H4:H34">+E4/C4</f>
        <v>1.4384686642153601</v>
      </c>
      <c r="I4" s="69">
        <f>+X4+Y4+Z4+AA4+AB4+AC4+AD4+AE4+AF4</f>
        <v>124282</v>
      </c>
      <c r="J4" s="70">
        <f>+AM4+AN4+AO4+AP4+AQ4+AR4+AS4+AT4+AU4</f>
        <v>136510.55</v>
      </c>
      <c r="K4" s="70">
        <f>+K6+K11+K33+K61+K70+K17</f>
        <v>127879.88000000002</v>
      </c>
      <c r="L4" s="70">
        <f aca="true" t="shared" si="2" ref="L4:L44">+SUM(AZ4:BH4)</f>
        <v>139312.515</v>
      </c>
      <c r="M4" s="71">
        <f>+K4/J4</f>
        <v>0.9367765348538998</v>
      </c>
      <c r="N4" s="72">
        <f>+K4/I4</f>
        <v>1.0289493249223542</v>
      </c>
      <c r="O4" s="73">
        <f>+O6+O11+O17+O33+O61</f>
        <v>2201.1800000000003</v>
      </c>
      <c r="P4" s="70">
        <f>+P6+P11+P17+P33+P61</f>
        <v>12502.81</v>
      </c>
      <c r="Q4" s="70">
        <f aca="true" t="shared" si="3" ref="Q4:W4">+Q6+Q11+Q17+Q33+Q61</f>
        <v>42550.95</v>
      </c>
      <c r="R4" s="70">
        <f t="shared" si="3"/>
        <v>64951</v>
      </c>
      <c r="S4" s="70">
        <f t="shared" si="3"/>
        <v>0</v>
      </c>
      <c r="T4" s="70">
        <f t="shared" si="3"/>
        <v>0</v>
      </c>
      <c r="U4" s="70">
        <f t="shared" si="3"/>
        <v>100</v>
      </c>
      <c r="V4" s="70">
        <f t="shared" si="3"/>
        <v>5573.94</v>
      </c>
      <c r="W4" s="74">
        <f t="shared" si="3"/>
        <v>0</v>
      </c>
      <c r="X4" s="73">
        <v>2500</v>
      </c>
      <c r="Y4" s="70">
        <v>15249</v>
      </c>
      <c r="Z4" s="70">
        <v>62695</v>
      </c>
      <c r="AA4" s="70">
        <v>43688</v>
      </c>
      <c r="AB4" s="70">
        <f>+AB6+AB11+AB17+AB33+AB61+AB70</f>
        <v>0</v>
      </c>
      <c r="AC4" s="70">
        <f>+AC6+AC11+AC17+AC33+AC61+AC70</f>
        <v>0</v>
      </c>
      <c r="AD4" s="70">
        <v>150</v>
      </c>
      <c r="AE4" s="70">
        <f>+AE6+AE11+AE17+AE33+AE61+AE70</f>
        <v>0</v>
      </c>
      <c r="AF4" s="74">
        <f>+AF6+AF11+AF17+AF33+AF61+AF70</f>
        <v>0</v>
      </c>
      <c r="AG4" s="73">
        <f aca="true" t="shared" si="4" ref="AG4:AS4">AG6+AG11+AG17+AG33+AG61+AG70</f>
        <v>1750</v>
      </c>
      <c r="AH4" s="70">
        <f t="shared" si="4"/>
        <v>19938</v>
      </c>
      <c r="AI4" s="70">
        <f t="shared" si="4"/>
        <v>50156</v>
      </c>
      <c r="AJ4" s="70">
        <f t="shared" si="4"/>
        <v>43688</v>
      </c>
      <c r="AK4" s="70">
        <f t="shared" si="4"/>
        <v>0</v>
      </c>
      <c r="AL4" s="70">
        <f t="shared" si="4"/>
        <v>0</v>
      </c>
      <c r="AM4" s="70">
        <f t="shared" si="4"/>
        <v>200</v>
      </c>
      <c r="AN4" s="70">
        <f t="shared" si="4"/>
        <v>0</v>
      </c>
      <c r="AO4" s="75">
        <f t="shared" si="4"/>
        <v>0</v>
      </c>
      <c r="AP4" s="69">
        <f t="shared" si="4"/>
        <v>2800</v>
      </c>
      <c r="AQ4" s="70">
        <f t="shared" si="4"/>
        <v>13594</v>
      </c>
      <c r="AR4" s="70">
        <f t="shared" si="4"/>
        <v>54965.899999999994</v>
      </c>
      <c r="AS4" s="70">
        <f t="shared" si="4"/>
        <v>64950.649999999994</v>
      </c>
      <c r="AT4" s="70"/>
      <c r="AU4" s="70">
        <f>+AU6+AU11+AU17+AU33+AU61+AU70</f>
        <v>0</v>
      </c>
      <c r="AV4" s="70">
        <f>+AV6+AV11+AV17+AV33+AV61+AV70</f>
        <v>200</v>
      </c>
      <c r="AW4" s="70">
        <f>+AW6+AW11+AW17+AW33+AW61+AW70</f>
        <v>0</v>
      </c>
      <c r="AX4" s="75">
        <f>+AX6+AX11+AX17+AX33+AX61+AX70</f>
        <v>0</v>
      </c>
      <c r="AY4" s="76">
        <f aca="true" t="shared" si="5" ref="AY4:AY67">+L4-F4</f>
        <v>0</v>
      </c>
      <c r="AZ4" s="77">
        <f aca="true" t="shared" si="6" ref="AZ4:BH4">+AZ6+AZ11+AZ17+AZ33+AZ61+AZ70</f>
        <v>2800</v>
      </c>
      <c r="BA4" s="75">
        <f t="shared" si="6"/>
        <v>23200</v>
      </c>
      <c r="BB4" s="75">
        <f t="shared" si="6"/>
        <v>48094.375</v>
      </c>
      <c r="BC4" s="75">
        <f t="shared" si="6"/>
        <v>64951</v>
      </c>
      <c r="BD4" s="75">
        <f t="shared" si="6"/>
        <v>0</v>
      </c>
      <c r="BE4" s="75">
        <f t="shared" si="6"/>
        <v>0</v>
      </c>
      <c r="BF4" s="75">
        <f t="shared" si="6"/>
        <v>200</v>
      </c>
      <c r="BG4" s="75">
        <f t="shared" si="6"/>
        <v>67.14</v>
      </c>
      <c r="BH4" s="74">
        <f t="shared" si="6"/>
        <v>0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</row>
    <row r="5" spans="1:122" s="23" customFormat="1" ht="18.75">
      <c r="A5" s="78"/>
      <c r="B5" s="79" t="s">
        <v>72</v>
      </c>
      <c r="C5" s="80"/>
      <c r="D5" s="81"/>
      <c r="E5" s="81"/>
      <c r="F5" s="81"/>
      <c r="G5" s="82"/>
      <c r="H5" s="83"/>
      <c r="I5" s="80">
        <v>15251.5</v>
      </c>
      <c r="J5" s="81">
        <v>48393</v>
      </c>
      <c r="K5" s="81">
        <f>+K4-E4</f>
        <v>-28956.789999999964</v>
      </c>
      <c r="L5" s="81">
        <f>+J5+K5</f>
        <v>19436.210000000036</v>
      </c>
      <c r="M5" s="82"/>
      <c r="N5" s="83"/>
      <c r="O5" s="84"/>
      <c r="P5" s="81"/>
      <c r="Q5" s="81"/>
      <c r="R5" s="81"/>
      <c r="S5" s="81"/>
      <c r="T5" s="81"/>
      <c r="U5" s="81"/>
      <c r="V5" s="81"/>
      <c r="W5" s="85"/>
      <c r="X5" s="86"/>
      <c r="Y5" s="87"/>
      <c r="Z5" s="87"/>
      <c r="AA5" s="87"/>
      <c r="AB5" s="87"/>
      <c r="AC5" s="87"/>
      <c r="AD5" s="87"/>
      <c r="AE5" s="87"/>
      <c r="AF5" s="88"/>
      <c r="AG5" s="86">
        <f>+AP5*1.01</f>
        <v>0</v>
      </c>
      <c r="AH5" s="87"/>
      <c r="AI5" s="87"/>
      <c r="AJ5" s="87"/>
      <c r="AK5" s="87"/>
      <c r="AL5" s="87"/>
      <c r="AM5" s="87"/>
      <c r="AN5" s="87"/>
      <c r="AO5" s="89"/>
      <c r="AP5" s="90"/>
      <c r="AQ5" s="87"/>
      <c r="AR5" s="87"/>
      <c r="AS5" s="87"/>
      <c r="AT5" s="87"/>
      <c r="AU5" s="87"/>
      <c r="AV5" s="87"/>
      <c r="AW5" s="87"/>
      <c r="AX5" s="89"/>
      <c r="AY5" s="91">
        <f t="shared" si="5"/>
        <v>19436.210000000036</v>
      </c>
      <c r="AZ5" s="92"/>
      <c r="BA5" s="89"/>
      <c r="BB5" s="89"/>
      <c r="BC5" s="89"/>
      <c r="BD5" s="89"/>
      <c r="BE5" s="89"/>
      <c r="BF5" s="89"/>
      <c r="BG5" s="89"/>
      <c r="BH5" s="88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</row>
    <row r="6" spans="1:122" s="18" customFormat="1" ht="18.75">
      <c r="A6" s="93" t="s">
        <v>22</v>
      </c>
      <c r="B6" s="94" t="s">
        <v>12</v>
      </c>
      <c r="C6" s="95">
        <f>+C7+C8+C9+C10</f>
        <v>1130</v>
      </c>
      <c r="D6" s="96">
        <f>+D7+D8+D9+D10</f>
        <v>1300</v>
      </c>
      <c r="E6" s="96">
        <f>+E7+E8+E9+E10</f>
        <v>1694.05</v>
      </c>
      <c r="F6" s="96">
        <f>+F7+F8+F9+F10</f>
        <v>1300</v>
      </c>
      <c r="G6" s="97">
        <f t="shared" si="0"/>
        <v>1.3031153846153847</v>
      </c>
      <c r="H6" s="98">
        <f t="shared" si="1"/>
        <v>1.4991592920353982</v>
      </c>
      <c r="I6" s="95"/>
      <c r="J6" s="96">
        <f aca="true" t="shared" si="7" ref="J6:J34">+AM6+AN6+AO6+AP6+AQ6+AR6+AS6+AT6+AU6</f>
        <v>1300</v>
      </c>
      <c r="K6" s="96">
        <f>+K7+K8</f>
        <v>406.44</v>
      </c>
      <c r="L6" s="96">
        <f t="shared" si="2"/>
        <v>1300</v>
      </c>
      <c r="M6" s="97"/>
      <c r="N6" s="98"/>
      <c r="O6" s="99">
        <f>+O7+O8+O9+O10</f>
        <v>406.44</v>
      </c>
      <c r="P6" s="96">
        <f aca="true" t="shared" si="8" ref="P6:W6">+P7+P8+P9+P10</f>
        <v>0</v>
      </c>
      <c r="Q6" s="96">
        <f t="shared" si="8"/>
        <v>0</v>
      </c>
      <c r="R6" s="96">
        <f t="shared" si="8"/>
        <v>0</v>
      </c>
      <c r="S6" s="96">
        <f t="shared" si="8"/>
        <v>0</v>
      </c>
      <c r="T6" s="96">
        <f t="shared" si="8"/>
        <v>0</v>
      </c>
      <c r="U6" s="96">
        <f t="shared" si="8"/>
        <v>0</v>
      </c>
      <c r="V6" s="96">
        <f t="shared" si="8"/>
        <v>0</v>
      </c>
      <c r="W6" s="100">
        <f t="shared" si="8"/>
        <v>0</v>
      </c>
      <c r="X6" s="99"/>
      <c r="Y6" s="96"/>
      <c r="Z6" s="96"/>
      <c r="AA6" s="96"/>
      <c r="AB6" s="96"/>
      <c r="AC6" s="96"/>
      <c r="AD6" s="96"/>
      <c r="AE6" s="96"/>
      <c r="AF6" s="100"/>
      <c r="AG6" s="99">
        <f>+AG7+AG8+AG9+AG10</f>
        <v>1000</v>
      </c>
      <c r="AH6" s="96">
        <f aca="true" t="shared" si="9" ref="AH6:AX6">SUM(AH7:AH10)</f>
        <v>2000</v>
      </c>
      <c r="AI6" s="96">
        <f t="shared" si="9"/>
        <v>0</v>
      </c>
      <c r="AJ6" s="96">
        <f t="shared" si="9"/>
        <v>0</v>
      </c>
      <c r="AK6" s="96">
        <f t="shared" si="9"/>
        <v>0</v>
      </c>
      <c r="AL6" s="96">
        <f t="shared" si="9"/>
        <v>0</v>
      </c>
      <c r="AM6" s="96">
        <f t="shared" si="9"/>
        <v>0</v>
      </c>
      <c r="AN6" s="96">
        <f t="shared" si="9"/>
        <v>0</v>
      </c>
      <c r="AO6" s="101">
        <f t="shared" si="9"/>
        <v>0</v>
      </c>
      <c r="AP6" s="95">
        <f t="shared" si="9"/>
        <v>1000</v>
      </c>
      <c r="AQ6" s="96">
        <f t="shared" si="9"/>
        <v>300</v>
      </c>
      <c r="AR6" s="96">
        <f t="shared" si="9"/>
        <v>0</v>
      </c>
      <c r="AS6" s="96">
        <f t="shared" si="9"/>
        <v>0</v>
      </c>
      <c r="AT6" s="96">
        <f t="shared" si="9"/>
        <v>0</v>
      </c>
      <c r="AU6" s="96">
        <f t="shared" si="9"/>
        <v>0</v>
      </c>
      <c r="AV6" s="96">
        <f t="shared" si="9"/>
        <v>0</v>
      </c>
      <c r="AW6" s="96">
        <f t="shared" si="9"/>
        <v>0</v>
      </c>
      <c r="AX6" s="101">
        <f t="shared" si="9"/>
        <v>0</v>
      </c>
      <c r="AY6" s="76">
        <f t="shared" si="5"/>
        <v>0</v>
      </c>
      <c r="AZ6" s="102">
        <f aca="true" t="shared" si="10" ref="AZ6:BH6">SUM(AZ7:AZ10)</f>
        <v>1000</v>
      </c>
      <c r="BA6" s="101">
        <f t="shared" si="10"/>
        <v>300</v>
      </c>
      <c r="BB6" s="101">
        <f t="shared" si="10"/>
        <v>0</v>
      </c>
      <c r="BC6" s="101">
        <f t="shared" si="10"/>
        <v>0</v>
      </c>
      <c r="BD6" s="101">
        <f t="shared" si="10"/>
        <v>0</v>
      </c>
      <c r="BE6" s="101">
        <f t="shared" si="10"/>
        <v>0</v>
      </c>
      <c r="BF6" s="101">
        <f t="shared" si="10"/>
        <v>0</v>
      </c>
      <c r="BG6" s="101">
        <f t="shared" si="10"/>
        <v>0</v>
      </c>
      <c r="BH6" s="100">
        <f t="shared" si="10"/>
        <v>0</v>
      </c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</row>
    <row r="7" spans="1:60" s="2" customFormat="1" ht="18.75" outlineLevel="1">
      <c r="A7" s="103" t="s">
        <v>23</v>
      </c>
      <c r="B7" s="104" t="s">
        <v>20</v>
      </c>
      <c r="C7" s="105">
        <v>90</v>
      </c>
      <c r="D7" s="106">
        <v>200</v>
      </c>
      <c r="E7" s="106">
        <v>109.8</v>
      </c>
      <c r="F7" s="106">
        <f>+L7</f>
        <v>200</v>
      </c>
      <c r="G7" s="107">
        <f t="shared" si="0"/>
        <v>0.5489999999999999</v>
      </c>
      <c r="H7" s="108">
        <f t="shared" si="1"/>
        <v>1.22</v>
      </c>
      <c r="I7" s="105"/>
      <c r="J7" s="106">
        <f t="shared" si="7"/>
        <v>200</v>
      </c>
      <c r="K7" s="106">
        <f>+O7+P7+Q7+R7+S7+T7+U7+V7+W7</f>
        <v>109.8</v>
      </c>
      <c r="L7" s="106">
        <f t="shared" si="2"/>
        <v>200</v>
      </c>
      <c r="M7" s="107"/>
      <c r="N7" s="108"/>
      <c r="O7" s="109">
        <v>109.8</v>
      </c>
      <c r="P7" s="106"/>
      <c r="Q7" s="106"/>
      <c r="R7" s="106"/>
      <c r="S7" s="106"/>
      <c r="T7" s="106"/>
      <c r="U7" s="106"/>
      <c r="V7" s="106"/>
      <c r="W7" s="110"/>
      <c r="X7" s="109"/>
      <c r="Y7" s="106"/>
      <c r="Z7" s="106"/>
      <c r="AA7" s="106"/>
      <c r="AB7" s="106"/>
      <c r="AC7" s="106"/>
      <c r="AD7" s="106"/>
      <c r="AE7" s="106"/>
      <c r="AF7" s="110"/>
      <c r="AG7" s="109">
        <f>+AP7</f>
        <v>200</v>
      </c>
      <c r="AH7" s="106"/>
      <c r="AI7" s="106"/>
      <c r="AJ7" s="106"/>
      <c r="AK7" s="106"/>
      <c r="AL7" s="106"/>
      <c r="AM7" s="106"/>
      <c r="AN7" s="106"/>
      <c r="AO7" s="111"/>
      <c r="AP7" s="105">
        <v>200</v>
      </c>
      <c r="AQ7" s="106"/>
      <c r="AR7" s="106"/>
      <c r="AS7" s="106"/>
      <c r="AT7" s="106"/>
      <c r="AU7" s="106"/>
      <c r="AV7" s="106"/>
      <c r="AW7" s="106"/>
      <c r="AX7" s="111"/>
      <c r="AY7" s="76">
        <f t="shared" si="5"/>
        <v>0</v>
      </c>
      <c r="AZ7" s="112">
        <v>200</v>
      </c>
      <c r="BA7" s="111"/>
      <c r="BB7" s="111"/>
      <c r="BC7" s="111"/>
      <c r="BD7" s="111"/>
      <c r="BE7" s="111"/>
      <c r="BF7" s="111"/>
      <c r="BG7" s="111"/>
      <c r="BH7" s="110"/>
    </row>
    <row r="8" spans="1:60" s="2" customFormat="1" ht="18.75" outlineLevel="1">
      <c r="A8" s="113" t="s">
        <v>24</v>
      </c>
      <c r="B8" s="104" t="s">
        <v>39</v>
      </c>
      <c r="C8" s="105">
        <v>242</v>
      </c>
      <c r="D8" s="106">
        <v>500</v>
      </c>
      <c r="E8" s="106">
        <v>296.64</v>
      </c>
      <c r="F8" s="106">
        <f>+L8</f>
        <v>500</v>
      </c>
      <c r="G8" s="107">
        <f t="shared" si="0"/>
        <v>0.5932799999999999</v>
      </c>
      <c r="H8" s="108">
        <f t="shared" si="1"/>
        <v>1.2257851239669422</v>
      </c>
      <c r="I8" s="105"/>
      <c r="J8" s="106">
        <f t="shared" si="7"/>
        <v>500</v>
      </c>
      <c r="K8" s="106">
        <f>+O8+P8+Q8+R8+S8+T8+U8+V8+W8</f>
        <v>296.64</v>
      </c>
      <c r="L8" s="106">
        <f t="shared" si="2"/>
        <v>500</v>
      </c>
      <c r="M8" s="107"/>
      <c r="N8" s="108"/>
      <c r="O8" s="109">
        <v>296.64</v>
      </c>
      <c r="P8" s="106"/>
      <c r="Q8" s="106"/>
      <c r="R8" s="106"/>
      <c r="S8" s="106"/>
      <c r="T8" s="106"/>
      <c r="U8" s="106"/>
      <c r="V8" s="106"/>
      <c r="W8" s="110"/>
      <c r="X8" s="109"/>
      <c r="Y8" s="106"/>
      <c r="Z8" s="106"/>
      <c r="AA8" s="106"/>
      <c r="AB8" s="106"/>
      <c r="AC8" s="106"/>
      <c r="AD8" s="106"/>
      <c r="AE8" s="106"/>
      <c r="AF8" s="110"/>
      <c r="AG8" s="109">
        <f>+AP8</f>
        <v>500</v>
      </c>
      <c r="AH8" s="106"/>
      <c r="AI8" s="106"/>
      <c r="AJ8" s="106"/>
      <c r="AK8" s="106"/>
      <c r="AL8" s="106"/>
      <c r="AM8" s="106"/>
      <c r="AN8" s="106"/>
      <c r="AO8" s="111"/>
      <c r="AP8" s="105">
        <v>500</v>
      </c>
      <c r="AQ8" s="106"/>
      <c r="AR8" s="106"/>
      <c r="AS8" s="106"/>
      <c r="AT8" s="106"/>
      <c r="AU8" s="106"/>
      <c r="AV8" s="106"/>
      <c r="AW8" s="106"/>
      <c r="AX8" s="111"/>
      <c r="AY8" s="76">
        <f t="shared" si="5"/>
        <v>0</v>
      </c>
      <c r="AZ8" s="112">
        <v>500</v>
      </c>
      <c r="BA8" s="111"/>
      <c r="BB8" s="111"/>
      <c r="BC8" s="111"/>
      <c r="BD8" s="111"/>
      <c r="BE8" s="111"/>
      <c r="BF8" s="111"/>
      <c r="BG8" s="111"/>
      <c r="BH8" s="110"/>
    </row>
    <row r="9" spans="1:63" s="2" customFormat="1" ht="18.75" outlineLevel="1">
      <c r="A9" s="113" t="s">
        <v>25</v>
      </c>
      <c r="B9" s="104" t="s">
        <v>21</v>
      </c>
      <c r="C9" s="105"/>
      <c r="D9" s="106">
        <v>300</v>
      </c>
      <c r="E9" s="106"/>
      <c r="F9" s="106">
        <f>+L9</f>
        <v>300</v>
      </c>
      <c r="G9" s="107">
        <f t="shared" si="0"/>
        <v>0</v>
      </c>
      <c r="H9" s="108"/>
      <c r="I9" s="105"/>
      <c r="J9" s="106">
        <f t="shared" si="7"/>
        <v>300</v>
      </c>
      <c r="K9" s="106"/>
      <c r="L9" s="106">
        <f t="shared" si="2"/>
        <v>300</v>
      </c>
      <c r="M9" s="107"/>
      <c r="N9" s="108"/>
      <c r="O9" s="109"/>
      <c r="P9" s="106"/>
      <c r="Q9" s="106"/>
      <c r="R9" s="106"/>
      <c r="S9" s="106"/>
      <c r="T9" s="106"/>
      <c r="U9" s="106"/>
      <c r="V9" s="106"/>
      <c r="W9" s="110"/>
      <c r="X9" s="109"/>
      <c r="Y9" s="106"/>
      <c r="Z9" s="106"/>
      <c r="AA9" s="106"/>
      <c r="AB9" s="106"/>
      <c r="AC9" s="106"/>
      <c r="AD9" s="106"/>
      <c r="AE9" s="106"/>
      <c r="AF9" s="110"/>
      <c r="AG9" s="109">
        <f>+AP9</f>
        <v>300</v>
      </c>
      <c r="AH9" s="106"/>
      <c r="AI9" s="106"/>
      <c r="AJ9" s="106"/>
      <c r="AK9" s="106"/>
      <c r="AL9" s="106"/>
      <c r="AM9" s="106"/>
      <c r="AN9" s="106"/>
      <c r="AO9" s="111"/>
      <c r="AP9" s="105">
        <v>300</v>
      </c>
      <c r="AQ9" s="106"/>
      <c r="AR9" s="106"/>
      <c r="AS9" s="106"/>
      <c r="AT9" s="106"/>
      <c r="AU9" s="106"/>
      <c r="AV9" s="106"/>
      <c r="AW9" s="106"/>
      <c r="AX9" s="111"/>
      <c r="AY9" s="76">
        <f t="shared" si="5"/>
        <v>0</v>
      </c>
      <c r="AZ9" s="112">
        <v>300</v>
      </c>
      <c r="BA9" s="111"/>
      <c r="BB9" s="111"/>
      <c r="BC9" s="111"/>
      <c r="BD9" s="111"/>
      <c r="BE9" s="111"/>
      <c r="BF9" s="111"/>
      <c r="BG9" s="111"/>
      <c r="BH9" s="110"/>
      <c r="BK9" s="4"/>
    </row>
    <row r="10" spans="1:60" s="2" customFormat="1" ht="18.75" outlineLevel="1">
      <c r="A10" s="113" t="s">
        <v>64</v>
      </c>
      <c r="B10" s="104" t="s">
        <v>4</v>
      </c>
      <c r="C10" s="105">
        <v>798</v>
      </c>
      <c r="D10" s="106">
        <v>300</v>
      </c>
      <c r="E10" s="106">
        <v>1287.61</v>
      </c>
      <c r="F10" s="106">
        <f>+L10</f>
        <v>300</v>
      </c>
      <c r="G10" s="107">
        <f t="shared" si="0"/>
        <v>4.292033333333333</v>
      </c>
      <c r="H10" s="108">
        <f t="shared" si="1"/>
        <v>1.6135463659147868</v>
      </c>
      <c r="I10" s="105"/>
      <c r="J10" s="106">
        <f t="shared" si="7"/>
        <v>300</v>
      </c>
      <c r="K10" s="106"/>
      <c r="L10" s="106">
        <f t="shared" si="2"/>
        <v>300</v>
      </c>
      <c r="M10" s="107"/>
      <c r="N10" s="108"/>
      <c r="O10" s="109"/>
      <c r="P10" s="106"/>
      <c r="Q10" s="106"/>
      <c r="R10" s="106"/>
      <c r="S10" s="106"/>
      <c r="T10" s="106"/>
      <c r="U10" s="106"/>
      <c r="V10" s="106"/>
      <c r="W10" s="110"/>
      <c r="X10" s="109"/>
      <c r="Y10" s="106"/>
      <c r="Z10" s="106"/>
      <c r="AA10" s="106"/>
      <c r="AB10" s="106"/>
      <c r="AC10" s="106"/>
      <c r="AD10" s="106"/>
      <c r="AE10" s="106"/>
      <c r="AF10" s="110"/>
      <c r="AG10" s="109"/>
      <c r="AH10" s="106">
        <v>2000</v>
      </c>
      <c r="AI10" s="106"/>
      <c r="AJ10" s="106"/>
      <c r="AK10" s="106"/>
      <c r="AL10" s="106"/>
      <c r="AM10" s="106"/>
      <c r="AN10" s="106"/>
      <c r="AO10" s="111"/>
      <c r="AP10" s="105"/>
      <c r="AQ10" s="106">
        <v>300</v>
      </c>
      <c r="AR10" s="106"/>
      <c r="AS10" s="106"/>
      <c r="AT10" s="106"/>
      <c r="AU10" s="106"/>
      <c r="AV10" s="106"/>
      <c r="AW10" s="106"/>
      <c r="AX10" s="111"/>
      <c r="AY10" s="76">
        <f t="shared" si="5"/>
        <v>0</v>
      </c>
      <c r="AZ10" s="112"/>
      <c r="BA10" s="111">
        <v>300</v>
      </c>
      <c r="BB10" s="111"/>
      <c r="BC10" s="111"/>
      <c r="BD10" s="111"/>
      <c r="BE10" s="111"/>
      <c r="BF10" s="111"/>
      <c r="BG10" s="111"/>
      <c r="BH10" s="110"/>
    </row>
    <row r="11" spans="1:122" s="18" customFormat="1" ht="18.75">
      <c r="A11" s="93" t="s">
        <v>26</v>
      </c>
      <c r="B11" s="94" t="s">
        <v>8</v>
      </c>
      <c r="C11" s="95">
        <f>+C12+C13+C14+C15+C16</f>
        <v>20111.5</v>
      </c>
      <c r="D11" s="96">
        <f>+D12+D13+D14+D15+D16</f>
        <v>23000</v>
      </c>
      <c r="E11" s="96">
        <f>+E12+E13+E14+E15+E16</f>
        <v>4547.06</v>
      </c>
      <c r="F11" s="96">
        <f>+F12+F13+F14+F15+F16</f>
        <v>17900</v>
      </c>
      <c r="G11" s="97">
        <f t="shared" si="0"/>
        <v>0.19769826086956524</v>
      </c>
      <c r="H11" s="98">
        <f t="shared" si="1"/>
        <v>0.22609253412226837</v>
      </c>
      <c r="I11" s="95"/>
      <c r="J11" s="96">
        <f t="shared" si="7"/>
        <v>13260</v>
      </c>
      <c r="K11" s="96">
        <f>+K12+K13+K14+K15</f>
        <v>6110</v>
      </c>
      <c r="L11" s="96">
        <f t="shared" si="2"/>
        <v>17900</v>
      </c>
      <c r="M11" s="97"/>
      <c r="N11" s="98"/>
      <c r="O11" s="99">
        <f>+O12+O13+O14+O15+O16</f>
        <v>0</v>
      </c>
      <c r="P11" s="96">
        <f aca="true" t="shared" si="11" ref="P11:W11">+P12+P13+P14+P15+P16</f>
        <v>6110</v>
      </c>
      <c r="Q11" s="96">
        <f t="shared" si="11"/>
        <v>0</v>
      </c>
      <c r="R11" s="96">
        <f t="shared" si="11"/>
        <v>0</v>
      </c>
      <c r="S11" s="96">
        <f t="shared" si="11"/>
        <v>0</v>
      </c>
      <c r="T11" s="96">
        <f t="shared" si="11"/>
        <v>0</v>
      </c>
      <c r="U11" s="96">
        <f t="shared" si="11"/>
        <v>0</v>
      </c>
      <c r="V11" s="96">
        <f t="shared" si="11"/>
        <v>0</v>
      </c>
      <c r="W11" s="100">
        <f t="shared" si="11"/>
        <v>0</v>
      </c>
      <c r="X11" s="99"/>
      <c r="Y11" s="96"/>
      <c r="Z11" s="96"/>
      <c r="AA11" s="96"/>
      <c r="AB11" s="96"/>
      <c r="AC11" s="96"/>
      <c r="AD11" s="96"/>
      <c r="AE11" s="96"/>
      <c r="AF11" s="100"/>
      <c r="AG11" s="99">
        <f>+AG12+AG13+AG14+AG15+AG16</f>
        <v>0</v>
      </c>
      <c r="AH11" s="96">
        <f aca="true" t="shared" si="12" ref="AH11:AX11">SUM(AH12:AH16)</f>
        <v>13310</v>
      </c>
      <c r="AI11" s="96">
        <f t="shared" si="12"/>
        <v>0</v>
      </c>
      <c r="AJ11" s="96">
        <f t="shared" si="12"/>
        <v>0</v>
      </c>
      <c r="AK11" s="96">
        <f t="shared" si="12"/>
        <v>0</v>
      </c>
      <c r="AL11" s="96">
        <f t="shared" si="12"/>
        <v>0</v>
      </c>
      <c r="AM11" s="96">
        <f t="shared" si="12"/>
        <v>0</v>
      </c>
      <c r="AN11" s="96">
        <f t="shared" si="12"/>
        <v>0</v>
      </c>
      <c r="AO11" s="101">
        <f t="shared" si="12"/>
        <v>0</v>
      </c>
      <c r="AP11" s="95">
        <f t="shared" si="12"/>
        <v>0</v>
      </c>
      <c r="AQ11" s="96">
        <f t="shared" si="12"/>
        <v>13260</v>
      </c>
      <c r="AR11" s="96">
        <f t="shared" si="12"/>
        <v>0</v>
      </c>
      <c r="AS11" s="96">
        <f t="shared" si="12"/>
        <v>0</v>
      </c>
      <c r="AT11" s="96">
        <f t="shared" si="12"/>
        <v>0</v>
      </c>
      <c r="AU11" s="96">
        <f t="shared" si="12"/>
        <v>0</v>
      </c>
      <c r="AV11" s="96">
        <f t="shared" si="12"/>
        <v>0</v>
      </c>
      <c r="AW11" s="96">
        <f t="shared" si="12"/>
        <v>0</v>
      </c>
      <c r="AX11" s="101">
        <f t="shared" si="12"/>
        <v>0</v>
      </c>
      <c r="AY11" s="76">
        <f t="shared" si="5"/>
        <v>0</v>
      </c>
      <c r="AZ11" s="102">
        <f aca="true" t="shared" si="13" ref="AZ11:BH11">SUM(AZ12:AZ16)</f>
        <v>0</v>
      </c>
      <c r="BA11" s="101">
        <f t="shared" si="13"/>
        <v>17900</v>
      </c>
      <c r="BB11" s="101">
        <f t="shared" si="13"/>
        <v>0</v>
      </c>
      <c r="BC11" s="101">
        <f t="shared" si="13"/>
        <v>0</v>
      </c>
      <c r="BD11" s="101">
        <f t="shared" si="13"/>
        <v>0</v>
      </c>
      <c r="BE11" s="101">
        <f t="shared" si="13"/>
        <v>0</v>
      </c>
      <c r="BF11" s="101">
        <f t="shared" si="13"/>
        <v>0</v>
      </c>
      <c r="BG11" s="101">
        <f t="shared" si="13"/>
        <v>0</v>
      </c>
      <c r="BH11" s="100">
        <f t="shared" si="13"/>
        <v>0</v>
      </c>
      <c r="BI11" s="16"/>
      <c r="BJ11" s="16"/>
      <c r="BK11" s="19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</row>
    <row r="12" spans="1:60" s="2" customFormat="1" ht="18.75" outlineLevel="1">
      <c r="A12" s="113" t="s">
        <v>27</v>
      </c>
      <c r="B12" s="104" t="s">
        <v>13</v>
      </c>
      <c r="C12" s="105">
        <v>8212.5</v>
      </c>
      <c r="D12" s="106">
        <v>8100</v>
      </c>
      <c r="E12" s="106">
        <v>1347.49</v>
      </c>
      <c r="F12" s="106">
        <f>+L12</f>
        <v>8100</v>
      </c>
      <c r="G12" s="107">
        <f t="shared" si="0"/>
        <v>0.1663567901234568</v>
      </c>
      <c r="H12" s="108">
        <f t="shared" si="1"/>
        <v>0.1640779299847793</v>
      </c>
      <c r="I12" s="105"/>
      <c r="J12" s="106">
        <f t="shared" si="7"/>
        <v>2600</v>
      </c>
      <c r="K12" s="106">
        <f>+O12+P12+Q12+R12+S12+T12+U12+V12+W12</f>
        <v>3550</v>
      </c>
      <c r="L12" s="106">
        <f t="shared" si="2"/>
        <v>8100</v>
      </c>
      <c r="M12" s="107"/>
      <c r="N12" s="108"/>
      <c r="O12" s="109"/>
      <c r="P12" s="106">
        <v>3550</v>
      </c>
      <c r="Q12" s="106"/>
      <c r="R12" s="106"/>
      <c r="S12" s="106"/>
      <c r="T12" s="106"/>
      <c r="U12" s="106"/>
      <c r="V12" s="106"/>
      <c r="W12" s="110"/>
      <c r="X12" s="109"/>
      <c r="Y12" s="106"/>
      <c r="Z12" s="106"/>
      <c r="AA12" s="106"/>
      <c r="AB12" s="106"/>
      <c r="AC12" s="106"/>
      <c r="AD12" s="106"/>
      <c r="AE12" s="106"/>
      <c r="AF12" s="110"/>
      <c r="AG12" s="109"/>
      <c r="AH12" s="106">
        <v>4350</v>
      </c>
      <c r="AI12" s="106"/>
      <c r="AJ12" s="106"/>
      <c r="AK12" s="106"/>
      <c r="AL12" s="106"/>
      <c r="AM12" s="106"/>
      <c r="AN12" s="106"/>
      <c r="AO12" s="111"/>
      <c r="AP12" s="105"/>
      <c r="AQ12" s="106">
        <v>2600</v>
      </c>
      <c r="AR12" s="106"/>
      <c r="AS12" s="106"/>
      <c r="AT12" s="106"/>
      <c r="AU12" s="106"/>
      <c r="AV12" s="106"/>
      <c r="AW12" s="106"/>
      <c r="AX12" s="111"/>
      <c r="AY12" s="76">
        <f t="shared" si="5"/>
        <v>0</v>
      </c>
      <c r="AZ12" s="112"/>
      <c r="BA12" s="111">
        <v>8100</v>
      </c>
      <c r="BB12" s="111"/>
      <c r="BC12" s="111"/>
      <c r="BD12" s="111"/>
      <c r="BE12" s="111"/>
      <c r="BF12" s="111"/>
      <c r="BG12" s="111"/>
      <c r="BH12" s="110"/>
    </row>
    <row r="13" spans="1:60" s="2" customFormat="1" ht="18.75" outlineLevel="1">
      <c r="A13" s="113" t="s">
        <v>28</v>
      </c>
      <c r="B13" s="104" t="s">
        <v>11</v>
      </c>
      <c r="C13" s="105">
        <v>7548</v>
      </c>
      <c r="D13" s="106">
        <v>8000</v>
      </c>
      <c r="E13" s="106">
        <v>29.52</v>
      </c>
      <c r="F13" s="106">
        <f>+L13</f>
        <v>8000</v>
      </c>
      <c r="G13" s="107">
        <f t="shared" si="0"/>
        <v>0.00369</v>
      </c>
      <c r="H13" s="108">
        <f t="shared" si="1"/>
        <v>0.003910969793322734</v>
      </c>
      <c r="I13" s="105"/>
      <c r="J13" s="106">
        <f t="shared" si="7"/>
        <v>2800</v>
      </c>
      <c r="K13" s="106"/>
      <c r="L13" s="106">
        <f t="shared" si="2"/>
        <v>8000</v>
      </c>
      <c r="M13" s="107"/>
      <c r="N13" s="108"/>
      <c r="O13" s="109"/>
      <c r="P13" s="106"/>
      <c r="Q13" s="106"/>
      <c r="R13" s="106"/>
      <c r="S13" s="106"/>
      <c r="T13" s="106"/>
      <c r="U13" s="106"/>
      <c r="V13" s="106"/>
      <c r="W13" s="110"/>
      <c r="X13" s="109"/>
      <c r="Y13" s="106"/>
      <c r="Z13" s="106"/>
      <c r="AA13" s="106"/>
      <c r="AB13" s="106"/>
      <c r="AC13" s="106"/>
      <c r="AD13" s="106"/>
      <c r="AE13" s="106"/>
      <c r="AF13" s="110"/>
      <c r="AG13" s="109"/>
      <c r="AH13" s="106">
        <v>2800</v>
      </c>
      <c r="AI13" s="106"/>
      <c r="AJ13" s="106"/>
      <c r="AK13" s="106"/>
      <c r="AL13" s="106"/>
      <c r="AM13" s="106"/>
      <c r="AN13" s="106"/>
      <c r="AO13" s="111"/>
      <c r="AP13" s="105"/>
      <c r="AQ13" s="106">
        <v>2800</v>
      </c>
      <c r="AR13" s="106"/>
      <c r="AS13" s="106"/>
      <c r="AT13" s="106"/>
      <c r="AU13" s="106"/>
      <c r="AV13" s="106"/>
      <c r="AW13" s="106"/>
      <c r="AX13" s="111"/>
      <c r="AY13" s="76">
        <f t="shared" si="5"/>
        <v>0</v>
      </c>
      <c r="AZ13" s="112"/>
      <c r="BA13" s="111">
        <v>8000</v>
      </c>
      <c r="BB13" s="111"/>
      <c r="BC13" s="111"/>
      <c r="BD13" s="111"/>
      <c r="BE13" s="111"/>
      <c r="BF13" s="111"/>
      <c r="BG13" s="111"/>
      <c r="BH13" s="110"/>
    </row>
    <row r="14" spans="1:60" s="2" customFormat="1" ht="18.75" outlineLevel="1">
      <c r="A14" s="113" t="s">
        <v>29</v>
      </c>
      <c r="B14" s="104" t="s">
        <v>50</v>
      </c>
      <c r="C14" s="105">
        <v>565.5</v>
      </c>
      <c r="D14" s="106">
        <v>600</v>
      </c>
      <c r="E14" s="106"/>
      <c r="F14" s="106">
        <f>+L14</f>
        <v>1800</v>
      </c>
      <c r="G14" s="107">
        <f t="shared" si="0"/>
        <v>0</v>
      </c>
      <c r="H14" s="108">
        <f t="shared" si="1"/>
        <v>0</v>
      </c>
      <c r="I14" s="105"/>
      <c r="J14" s="106">
        <f t="shared" si="7"/>
        <v>1860</v>
      </c>
      <c r="K14" s="106"/>
      <c r="L14" s="106">
        <f t="shared" si="2"/>
        <v>1800</v>
      </c>
      <c r="M14" s="107"/>
      <c r="N14" s="108"/>
      <c r="O14" s="109"/>
      <c r="P14" s="106"/>
      <c r="Q14" s="106"/>
      <c r="R14" s="106"/>
      <c r="S14" s="106"/>
      <c r="T14" s="106"/>
      <c r="U14" s="106"/>
      <c r="V14" s="106"/>
      <c r="W14" s="110"/>
      <c r="X14" s="109"/>
      <c r="Y14" s="106"/>
      <c r="Z14" s="106"/>
      <c r="AA14" s="106"/>
      <c r="AB14" s="106"/>
      <c r="AC14" s="106"/>
      <c r="AD14" s="106"/>
      <c r="AE14" s="106"/>
      <c r="AF14" s="110"/>
      <c r="AG14" s="109"/>
      <c r="AH14" s="106">
        <v>1860</v>
      </c>
      <c r="AI14" s="106"/>
      <c r="AJ14" s="106"/>
      <c r="AK14" s="106"/>
      <c r="AL14" s="106"/>
      <c r="AM14" s="106"/>
      <c r="AN14" s="106"/>
      <c r="AO14" s="111"/>
      <c r="AP14" s="105"/>
      <c r="AQ14" s="106">
        <v>1860</v>
      </c>
      <c r="AR14" s="106"/>
      <c r="AS14" s="106"/>
      <c r="AT14" s="106"/>
      <c r="AU14" s="106"/>
      <c r="AV14" s="106"/>
      <c r="AW14" s="106"/>
      <c r="AX14" s="111"/>
      <c r="AY14" s="76">
        <f t="shared" si="5"/>
        <v>0</v>
      </c>
      <c r="AZ14" s="112"/>
      <c r="BA14" s="111">
        <v>1800</v>
      </c>
      <c r="BB14" s="111"/>
      <c r="BC14" s="111"/>
      <c r="BD14" s="111"/>
      <c r="BE14" s="111"/>
      <c r="BF14" s="111"/>
      <c r="BG14" s="111"/>
      <c r="BH14" s="110"/>
    </row>
    <row r="15" spans="1:60" s="2" customFormat="1" ht="18.75" outlineLevel="1">
      <c r="A15" s="113" t="s">
        <v>49</v>
      </c>
      <c r="B15" s="104" t="s">
        <v>68</v>
      </c>
      <c r="C15" s="105">
        <v>3785.5</v>
      </c>
      <c r="D15" s="106">
        <v>6000</v>
      </c>
      <c r="E15" s="106">
        <v>3170.05</v>
      </c>
      <c r="F15" s="106">
        <f>+L15</f>
        <v>0</v>
      </c>
      <c r="G15" s="107">
        <f t="shared" si="0"/>
        <v>0.5283416666666667</v>
      </c>
      <c r="H15" s="108">
        <f t="shared" si="1"/>
        <v>0.837419099194294</v>
      </c>
      <c r="I15" s="105"/>
      <c r="J15" s="106">
        <f t="shared" si="7"/>
        <v>6000</v>
      </c>
      <c r="K15" s="106">
        <f>+O15+P15+Q15+R15+S15+T15+U15+V15+W15</f>
        <v>2560</v>
      </c>
      <c r="L15" s="106">
        <f t="shared" si="2"/>
        <v>0</v>
      </c>
      <c r="M15" s="107"/>
      <c r="N15" s="108"/>
      <c r="O15" s="109"/>
      <c r="P15" s="106">
        <v>2560</v>
      </c>
      <c r="Q15" s="106"/>
      <c r="R15" s="106"/>
      <c r="S15" s="106"/>
      <c r="T15" s="106"/>
      <c r="U15" s="106"/>
      <c r="V15" s="106"/>
      <c r="W15" s="110"/>
      <c r="X15" s="109"/>
      <c r="Y15" s="106"/>
      <c r="Z15" s="106"/>
      <c r="AA15" s="106"/>
      <c r="AB15" s="106"/>
      <c r="AC15" s="106"/>
      <c r="AD15" s="106"/>
      <c r="AE15" s="106"/>
      <c r="AF15" s="110"/>
      <c r="AG15" s="109"/>
      <c r="AH15" s="106">
        <v>4000</v>
      </c>
      <c r="AI15" s="106"/>
      <c r="AJ15" s="106"/>
      <c r="AK15" s="106"/>
      <c r="AL15" s="106"/>
      <c r="AM15" s="106"/>
      <c r="AN15" s="106"/>
      <c r="AO15" s="111"/>
      <c r="AP15" s="105"/>
      <c r="AQ15" s="106">
        <v>6000</v>
      </c>
      <c r="AR15" s="106"/>
      <c r="AS15" s="106"/>
      <c r="AT15" s="106"/>
      <c r="AU15" s="106"/>
      <c r="AV15" s="106"/>
      <c r="AW15" s="106"/>
      <c r="AX15" s="111"/>
      <c r="AY15" s="76">
        <f t="shared" si="5"/>
        <v>0</v>
      </c>
      <c r="AZ15" s="112"/>
      <c r="BA15" s="111"/>
      <c r="BB15" s="111"/>
      <c r="BC15" s="111"/>
      <c r="BD15" s="111"/>
      <c r="BE15" s="111"/>
      <c r="BF15" s="111"/>
      <c r="BG15" s="111"/>
      <c r="BH15" s="110"/>
    </row>
    <row r="16" spans="1:60" s="2" customFormat="1" ht="18.75" outlineLevel="1">
      <c r="A16" s="113" t="s">
        <v>65</v>
      </c>
      <c r="B16" s="104" t="s">
        <v>4</v>
      </c>
      <c r="C16" s="105"/>
      <c r="D16" s="106">
        <v>300</v>
      </c>
      <c r="E16" s="106"/>
      <c r="F16" s="106">
        <f>+L16</f>
        <v>0</v>
      </c>
      <c r="G16" s="107">
        <f t="shared" si="0"/>
        <v>0</v>
      </c>
      <c r="H16" s="108"/>
      <c r="I16" s="105"/>
      <c r="J16" s="106">
        <f t="shared" si="7"/>
        <v>0</v>
      </c>
      <c r="K16" s="106"/>
      <c r="L16" s="106">
        <f t="shared" si="2"/>
        <v>0</v>
      </c>
      <c r="M16" s="107"/>
      <c r="N16" s="108"/>
      <c r="O16" s="109"/>
      <c r="P16" s="106"/>
      <c r="Q16" s="106"/>
      <c r="R16" s="106"/>
      <c r="S16" s="106"/>
      <c r="T16" s="106"/>
      <c r="U16" s="106"/>
      <c r="V16" s="106"/>
      <c r="W16" s="110"/>
      <c r="X16" s="109"/>
      <c r="Y16" s="106"/>
      <c r="Z16" s="106"/>
      <c r="AA16" s="106"/>
      <c r="AB16" s="106"/>
      <c r="AC16" s="106"/>
      <c r="AD16" s="106"/>
      <c r="AE16" s="106"/>
      <c r="AF16" s="110"/>
      <c r="AG16" s="109"/>
      <c r="AH16" s="106">
        <v>300</v>
      </c>
      <c r="AI16" s="106"/>
      <c r="AJ16" s="106"/>
      <c r="AK16" s="106"/>
      <c r="AL16" s="106"/>
      <c r="AM16" s="106"/>
      <c r="AN16" s="106"/>
      <c r="AO16" s="111"/>
      <c r="AP16" s="105"/>
      <c r="AQ16" s="106"/>
      <c r="AR16" s="106"/>
      <c r="AS16" s="106"/>
      <c r="AT16" s="106"/>
      <c r="AU16" s="106"/>
      <c r="AV16" s="106"/>
      <c r="AW16" s="106"/>
      <c r="AX16" s="111"/>
      <c r="AY16" s="76">
        <f t="shared" si="5"/>
        <v>0</v>
      </c>
      <c r="AZ16" s="112"/>
      <c r="BA16" s="111"/>
      <c r="BB16" s="111"/>
      <c r="BC16" s="111"/>
      <c r="BD16" s="111"/>
      <c r="BE16" s="111"/>
      <c r="BF16" s="111"/>
      <c r="BG16" s="111"/>
      <c r="BH16" s="110"/>
    </row>
    <row r="17" spans="1:122" s="18" customFormat="1" ht="18.75">
      <c r="A17" s="93" t="s">
        <v>30</v>
      </c>
      <c r="B17" s="94" t="s">
        <v>7</v>
      </c>
      <c r="C17" s="95">
        <f>+C18+C19+C20+C21+C24+C32</f>
        <v>23879</v>
      </c>
      <c r="D17" s="96">
        <f>+D18+D19+D20+D21+D24+D27+D28+D29+D30+D31+D32</f>
        <v>40734</v>
      </c>
      <c r="E17" s="96">
        <f>SUM(E18:E32)</f>
        <v>57988.329999999994</v>
      </c>
      <c r="F17" s="96">
        <f>+F18+F19+F20+F21+F24+F27+F28+F29+F30+F31+F32</f>
        <v>32857.875</v>
      </c>
      <c r="G17" s="97">
        <f t="shared" si="0"/>
        <v>1.4235854568664996</v>
      </c>
      <c r="H17" s="98">
        <f t="shared" si="1"/>
        <v>2.428423719586247</v>
      </c>
      <c r="I17" s="95"/>
      <c r="J17" s="96">
        <f t="shared" si="7"/>
        <v>36232.85</v>
      </c>
      <c r="K17" s="96">
        <f>+O17+P17+Q17+R17+S17+T17+U17+V17+W17</f>
        <v>26509.55</v>
      </c>
      <c r="L17" s="96">
        <f t="shared" si="2"/>
        <v>32857.875</v>
      </c>
      <c r="M17" s="97"/>
      <c r="N17" s="98"/>
      <c r="O17" s="99">
        <f>SUM(O18:O32)</f>
        <v>0</v>
      </c>
      <c r="P17" s="96">
        <f aca="true" t="shared" si="14" ref="P17:W17">SUM(P18:P32)</f>
        <v>0</v>
      </c>
      <c r="Q17" s="96">
        <v>17037.55</v>
      </c>
      <c r="R17" s="96">
        <v>9472</v>
      </c>
      <c r="S17" s="96">
        <f t="shared" si="14"/>
        <v>0</v>
      </c>
      <c r="T17" s="96">
        <f t="shared" si="14"/>
        <v>0</v>
      </c>
      <c r="U17" s="96">
        <f t="shared" si="14"/>
        <v>0</v>
      </c>
      <c r="V17" s="96">
        <f t="shared" si="14"/>
        <v>0</v>
      </c>
      <c r="W17" s="100">
        <f t="shared" si="14"/>
        <v>0</v>
      </c>
      <c r="X17" s="99"/>
      <c r="Y17" s="96"/>
      <c r="Z17" s="96"/>
      <c r="AA17" s="96"/>
      <c r="AB17" s="96"/>
      <c r="AC17" s="96"/>
      <c r="AD17" s="96"/>
      <c r="AE17" s="96"/>
      <c r="AF17" s="100"/>
      <c r="AG17" s="99">
        <f aca="true" t="shared" si="15" ref="AG17:AO17">SUM(AG18:AG32)</f>
        <v>0</v>
      </c>
      <c r="AH17" s="96">
        <f t="shared" si="15"/>
        <v>0</v>
      </c>
      <c r="AI17" s="96">
        <f t="shared" si="15"/>
        <v>28128</v>
      </c>
      <c r="AJ17" s="96">
        <f t="shared" si="15"/>
        <v>3140</v>
      </c>
      <c r="AK17" s="96">
        <f t="shared" si="15"/>
        <v>0</v>
      </c>
      <c r="AL17" s="96">
        <f t="shared" si="15"/>
        <v>0</v>
      </c>
      <c r="AM17" s="96">
        <f t="shared" si="15"/>
        <v>0</v>
      </c>
      <c r="AN17" s="96">
        <f t="shared" si="15"/>
        <v>0</v>
      </c>
      <c r="AO17" s="101">
        <f t="shared" si="15"/>
        <v>0</v>
      </c>
      <c r="AP17" s="95">
        <f>+AP18+AP19+AP20+AP21+AP24+AP27+AP28+AP29+AP30+AP31+AP32</f>
        <v>0</v>
      </c>
      <c r="AQ17" s="96">
        <f aca="true" t="shared" si="16" ref="AQ17:AX17">+AQ18+AQ19+AQ20+AQ21+AQ24+AQ27+AQ28+AQ29+AQ30+AQ31+AQ32</f>
        <v>34</v>
      </c>
      <c r="AR17" s="96">
        <f t="shared" si="16"/>
        <v>26727.05</v>
      </c>
      <c r="AS17" s="96">
        <f t="shared" si="16"/>
        <v>9471.8</v>
      </c>
      <c r="AT17" s="96">
        <f t="shared" si="16"/>
        <v>0</v>
      </c>
      <c r="AU17" s="96">
        <f t="shared" si="16"/>
        <v>0</v>
      </c>
      <c r="AV17" s="96">
        <f t="shared" si="16"/>
        <v>0</v>
      </c>
      <c r="AW17" s="96">
        <f t="shared" si="16"/>
        <v>0</v>
      </c>
      <c r="AX17" s="101">
        <f t="shared" si="16"/>
        <v>0</v>
      </c>
      <c r="AY17" s="76">
        <f t="shared" si="5"/>
        <v>0</v>
      </c>
      <c r="AZ17" s="102">
        <f aca="true" t="shared" si="17" ref="AZ17:BH17">+AZ18+AZ19+AZ20+AZ21+AZ24+AZ27+AZ28+AZ29+AZ30+AZ31+AZ32</f>
        <v>0</v>
      </c>
      <c r="BA17" s="101">
        <f t="shared" si="17"/>
        <v>0</v>
      </c>
      <c r="BB17" s="101">
        <f t="shared" si="17"/>
        <v>23385.875</v>
      </c>
      <c r="BC17" s="101">
        <f t="shared" si="17"/>
        <v>9472</v>
      </c>
      <c r="BD17" s="101">
        <f t="shared" si="17"/>
        <v>0</v>
      </c>
      <c r="BE17" s="101">
        <f t="shared" si="17"/>
        <v>0</v>
      </c>
      <c r="BF17" s="101">
        <f t="shared" si="17"/>
        <v>0</v>
      </c>
      <c r="BG17" s="101">
        <f t="shared" si="17"/>
        <v>0</v>
      </c>
      <c r="BH17" s="100">
        <f t="shared" si="17"/>
        <v>0</v>
      </c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</row>
    <row r="18" spans="1:60" s="2" customFormat="1" ht="18.75" outlineLevel="1">
      <c r="A18" s="113" t="s">
        <v>31</v>
      </c>
      <c r="B18" s="104" t="s">
        <v>54</v>
      </c>
      <c r="C18" s="105">
        <v>15398</v>
      </c>
      <c r="D18" s="106">
        <f>25000-2930</f>
        <v>22070</v>
      </c>
      <c r="E18" s="106">
        <v>26700.39</v>
      </c>
      <c r="F18" s="106">
        <f>+L18</f>
        <v>19000</v>
      </c>
      <c r="G18" s="107">
        <f t="shared" si="0"/>
        <v>1.2098047122791118</v>
      </c>
      <c r="H18" s="108">
        <f t="shared" si="1"/>
        <v>1.734016755422782</v>
      </c>
      <c r="I18" s="105"/>
      <c r="J18" s="106">
        <f t="shared" si="7"/>
        <v>22000</v>
      </c>
      <c r="K18" s="106"/>
      <c r="L18" s="106">
        <f t="shared" si="2"/>
        <v>19000</v>
      </c>
      <c r="M18" s="107"/>
      <c r="N18" s="108"/>
      <c r="O18" s="109"/>
      <c r="P18" s="106"/>
      <c r="Q18" s="106"/>
      <c r="R18" s="106"/>
      <c r="S18" s="106"/>
      <c r="T18" s="106"/>
      <c r="U18" s="106"/>
      <c r="V18" s="106"/>
      <c r="W18" s="110"/>
      <c r="X18" s="109"/>
      <c r="Y18" s="106"/>
      <c r="Z18" s="106"/>
      <c r="AA18" s="106"/>
      <c r="AB18" s="106"/>
      <c r="AC18" s="106"/>
      <c r="AD18" s="106"/>
      <c r="AE18" s="106"/>
      <c r="AF18" s="110"/>
      <c r="AG18" s="109"/>
      <c r="AH18" s="106"/>
      <c r="AI18" s="106">
        <v>15860</v>
      </c>
      <c r="AJ18" s="106">
        <v>3140</v>
      </c>
      <c r="AK18" s="106"/>
      <c r="AL18" s="106"/>
      <c r="AM18" s="106"/>
      <c r="AN18" s="106"/>
      <c r="AO18" s="111"/>
      <c r="AP18" s="105"/>
      <c r="AQ18" s="106"/>
      <c r="AR18" s="106">
        <v>22000</v>
      </c>
      <c r="AS18" s="106"/>
      <c r="AT18" s="106"/>
      <c r="AU18" s="106"/>
      <c r="AV18" s="106"/>
      <c r="AW18" s="106"/>
      <c r="AX18" s="111"/>
      <c r="AY18" s="76">
        <f t="shared" si="5"/>
        <v>0</v>
      </c>
      <c r="AZ18" s="112"/>
      <c r="BA18" s="111"/>
      <c r="BB18" s="111">
        <v>19000</v>
      </c>
      <c r="BC18" s="111"/>
      <c r="BD18" s="111"/>
      <c r="BE18" s="111"/>
      <c r="BF18" s="111"/>
      <c r="BG18" s="111"/>
      <c r="BH18" s="110"/>
    </row>
    <row r="19" spans="1:60" s="2" customFormat="1" ht="18.75" outlineLevel="1">
      <c r="A19" s="113" t="s">
        <v>32</v>
      </c>
      <c r="B19" s="104" t="s">
        <v>55</v>
      </c>
      <c r="C19" s="105">
        <v>4920</v>
      </c>
      <c r="D19" s="106">
        <v>4400</v>
      </c>
      <c r="E19" s="106">
        <v>3690</v>
      </c>
      <c r="F19" s="106">
        <f aca="true" t="shared" si="18" ref="F19:F32">+L19</f>
        <v>4400</v>
      </c>
      <c r="G19" s="107">
        <f t="shared" si="0"/>
        <v>0.8386363636363636</v>
      </c>
      <c r="H19" s="108">
        <f t="shared" si="1"/>
        <v>0.75</v>
      </c>
      <c r="I19" s="105"/>
      <c r="J19" s="106">
        <f t="shared" si="7"/>
        <v>3718</v>
      </c>
      <c r="K19" s="106"/>
      <c r="L19" s="106">
        <f t="shared" si="2"/>
        <v>4400</v>
      </c>
      <c r="M19" s="107"/>
      <c r="N19" s="108"/>
      <c r="O19" s="109"/>
      <c r="P19" s="106"/>
      <c r="Q19" s="106"/>
      <c r="R19" s="106"/>
      <c r="S19" s="106"/>
      <c r="T19" s="106"/>
      <c r="U19" s="106"/>
      <c r="V19" s="106"/>
      <c r="W19" s="110"/>
      <c r="X19" s="109"/>
      <c r="Y19" s="106"/>
      <c r="Z19" s="106"/>
      <c r="AA19" s="106"/>
      <c r="AB19" s="106"/>
      <c r="AC19" s="106"/>
      <c r="AD19" s="106"/>
      <c r="AE19" s="106"/>
      <c r="AF19" s="110"/>
      <c r="AG19" s="109"/>
      <c r="AH19" s="106"/>
      <c r="AI19" s="106">
        <v>4400</v>
      </c>
      <c r="AJ19" s="106"/>
      <c r="AK19" s="106"/>
      <c r="AL19" s="106"/>
      <c r="AM19" s="106"/>
      <c r="AN19" s="106"/>
      <c r="AO19" s="111"/>
      <c r="AP19" s="105"/>
      <c r="AQ19" s="106"/>
      <c r="AR19" s="106">
        <v>718</v>
      </c>
      <c r="AS19" s="106">
        <v>3000</v>
      </c>
      <c r="AT19" s="106"/>
      <c r="AU19" s="106"/>
      <c r="AV19" s="106"/>
      <c r="AW19" s="106"/>
      <c r="AX19" s="111"/>
      <c r="AY19" s="76">
        <f t="shared" si="5"/>
        <v>0</v>
      </c>
      <c r="AZ19" s="112"/>
      <c r="BA19" s="111"/>
      <c r="BB19" s="111">
        <v>878</v>
      </c>
      <c r="BC19" s="111">
        <v>3522</v>
      </c>
      <c r="BD19" s="111"/>
      <c r="BE19" s="111"/>
      <c r="BF19" s="111"/>
      <c r="BG19" s="111"/>
      <c r="BH19" s="110"/>
    </row>
    <row r="20" spans="1:60" s="2" customFormat="1" ht="18.75" outlineLevel="1">
      <c r="A20" s="113" t="s">
        <v>38</v>
      </c>
      <c r="B20" s="104" t="s">
        <v>56</v>
      </c>
      <c r="C20" s="105">
        <v>2948</v>
      </c>
      <c r="D20" s="106">
        <v>5000</v>
      </c>
      <c r="E20" s="106"/>
      <c r="F20" s="106">
        <f t="shared" si="18"/>
        <v>0</v>
      </c>
      <c r="G20" s="107">
        <f t="shared" si="0"/>
        <v>0</v>
      </c>
      <c r="H20" s="108">
        <f t="shared" si="1"/>
        <v>0</v>
      </c>
      <c r="I20" s="105"/>
      <c r="J20" s="106">
        <f t="shared" si="7"/>
        <v>1251</v>
      </c>
      <c r="K20" s="106"/>
      <c r="L20" s="106">
        <f t="shared" si="2"/>
        <v>0</v>
      </c>
      <c r="M20" s="107"/>
      <c r="N20" s="108"/>
      <c r="O20" s="109"/>
      <c r="P20" s="106"/>
      <c r="Q20" s="106"/>
      <c r="R20" s="106"/>
      <c r="S20" s="106"/>
      <c r="T20" s="106"/>
      <c r="U20" s="106"/>
      <c r="V20" s="106"/>
      <c r="W20" s="110"/>
      <c r="X20" s="109"/>
      <c r="Y20" s="106"/>
      <c r="Z20" s="106"/>
      <c r="AA20" s="106"/>
      <c r="AB20" s="106"/>
      <c r="AC20" s="106"/>
      <c r="AD20" s="106"/>
      <c r="AE20" s="106"/>
      <c r="AF20" s="110"/>
      <c r="AG20" s="109"/>
      <c r="AH20" s="106"/>
      <c r="AI20" s="106">
        <v>3500</v>
      </c>
      <c r="AJ20" s="106"/>
      <c r="AK20" s="106"/>
      <c r="AL20" s="106"/>
      <c r="AM20" s="106"/>
      <c r="AN20" s="106"/>
      <c r="AO20" s="111"/>
      <c r="AP20" s="105"/>
      <c r="AQ20" s="106"/>
      <c r="AR20" s="106"/>
      <c r="AS20" s="106">
        <v>1251</v>
      </c>
      <c r="AT20" s="106"/>
      <c r="AU20" s="106"/>
      <c r="AV20" s="106"/>
      <c r="AW20" s="106"/>
      <c r="AX20" s="111"/>
      <c r="AY20" s="76">
        <f t="shared" si="5"/>
        <v>0</v>
      </c>
      <c r="AZ20" s="112"/>
      <c r="BA20" s="111"/>
      <c r="BB20" s="111"/>
      <c r="BC20" s="111"/>
      <c r="BD20" s="111"/>
      <c r="BE20" s="111"/>
      <c r="BF20" s="111"/>
      <c r="BG20" s="111"/>
      <c r="BH20" s="110"/>
    </row>
    <row r="21" spans="1:60" s="2" customFormat="1" ht="18.75" outlineLevel="1">
      <c r="A21" s="113" t="s">
        <v>57</v>
      </c>
      <c r="B21" s="104" t="s">
        <v>14</v>
      </c>
      <c r="C21" s="105">
        <v>564</v>
      </c>
      <c r="D21" s="106">
        <v>1000</v>
      </c>
      <c r="E21" s="106">
        <v>412.87</v>
      </c>
      <c r="F21" s="106">
        <f t="shared" si="18"/>
        <v>1500</v>
      </c>
      <c r="G21" s="107">
        <f t="shared" si="0"/>
        <v>0.41287</v>
      </c>
      <c r="H21" s="108">
        <f t="shared" si="1"/>
        <v>0.7320390070921986</v>
      </c>
      <c r="I21" s="105"/>
      <c r="J21" s="106">
        <f t="shared" si="7"/>
        <v>1000</v>
      </c>
      <c r="K21" s="106"/>
      <c r="L21" s="106">
        <f t="shared" si="2"/>
        <v>1500</v>
      </c>
      <c r="M21" s="107"/>
      <c r="N21" s="108"/>
      <c r="O21" s="109"/>
      <c r="P21" s="106"/>
      <c r="Q21" s="106"/>
      <c r="R21" s="106"/>
      <c r="S21" s="106"/>
      <c r="T21" s="106"/>
      <c r="U21" s="106"/>
      <c r="V21" s="106"/>
      <c r="W21" s="110"/>
      <c r="X21" s="109"/>
      <c r="Y21" s="106"/>
      <c r="Z21" s="106"/>
      <c r="AA21" s="106"/>
      <c r="AB21" s="106"/>
      <c r="AC21" s="106"/>
      <c r="AD21" s="106"/>
      <c r="AE21" s="106"/>
      <c r="AF21" s="110"/>
      <c r="AG21" s="109"/>
      <c r="AH21" s="106"/>
      <c r="AI21" s="106">
        <v>750</v>
      </c>
      <c r="AJ21" s="106"/>
      <c r="AK21" s="106"/>
      <c r="AL21" s="106"/>
      <c r="AM21" s="106"/>
      <c r="AN21" s="106"/>
      <c r="AO21" s="111"/>
      <c r="AP21" s="105">
        <f>+AP22+AP23</f>
        <v>0</v>
      </c>
      <c r="AQ21" s="106">
        <f aca="true" t="shared" si="19" ref="AQ21:AX21">+AQ22+AQ23</f>
        <v>0</v>
      </c>
      <c r="AR21" s="106">
        <f t="shared" si="19"/>
        <v>0</v>
      </c>
      <c r="AS21" s="106">
        <f t="shared" si="19"/>
        <v>1000</v>
      </c>
      <c r="AT21" s="106">
        <f t="shared" si="19"/>
        <v>0</v>
      </c>
      <c r="AU21" s="106">
        <f t="shared" si="19"/>
        <v>0</v>
      </c>
      <c r="AV21" s="106">
        <f t="shared" si="19"/>
        <v>0</v>
      </c>
      <c r="AW21" s="106">
        <f t="shared" si="19"/>
        <v>0</v>
      </c>
      <c r="AX21" s="111">
        <f t="shared" si="19"/>
        <v>0</v>
      </c>
      <c r="AY21" s="76">
        <f t="shared" si="5"/>
        <v>0</v>
      </c>
      <c r="AZ21" s="112"/>
      <c r="BA21" s="111"/>
      <c r="BB21" s="111"/>
      <c r="BC21" s="111">
        <v>1500</v>
      </c>
      <c r="BD21" s="111">
        <f>+BD22+BD23</f>
        <v>0</v>
      </c>
      <c r="BE21" s="111">
        <f>+BE22+BE23</f>
        <v>0</v>
      </c>
      <c r="BF21" s="111">
        <f>+BF22+BF23</f>
        <v>0</v>
      </c>
      <c r="BG21" s="111">
        <f>+BG22+BG23</f>
        <v>0</v>
      </c>
      <c r="BH21" s="110">
        <f>+BH22+BH23</f>
        <v>0</v>
      </c>
    </row>
    <row r="22" spans="1:60" s="2" customFormat="1" ht="18.75" hidden="1" outlineLevel="1">
      <c r="A22" s="113" t="s">
        <v>80</v>
      </c>
      <c r="B22" s="104" t="s">
        <v>81</v>
      </c>
      <c r="C22" s="105"/>
      <c r="D22" s="106">
        <f aca="true" t="shared" si="20" ref="D22:D30">+I22</f>
        <v>0</v>
      </c>
      <c r="E22" s="106"/>
      <c r="F22" s="106">
        <f t="shared" si="18"/>
        <v>0</v>
      </c>
      <c r="G22" s="107" t="e">
        <f t="shared" si="0"/>
        <v>#DIV/0!</v>
      </c>
      <c r="H22" s="108" t="e">
        <f t="shared" si="1"/>
        <v>#DIV/0!</v>
      </c>
      <c r="I22" s="105"/>
      <c r="J22" s="106">
        <f t="shared" si="7"/>
        <v>500</v>
      </c>
      <c r="K22" s="106"/>
      <c r="L22" s="106">
        <f t="shared" si="2"/>
        <v>0</v>
      </c>
      <c r="M22" s="107"/>
      <c r="N22" s="108"/>
      <c r="O22" s="109"/>
      <c r="P22" s="106"/>
      <c r="Q22" s="106"/>
      <c r="R22" s="106"/>
      <c r="S22" s="106"/>
      <c r="T22" s="106"/>
      <c r="U22" s="106"/>
      <c r="V22" s="106"/>
      <c r="W22" s="110"/>
      <c r="X22" s="109"/>
      <c r="Y22" s="106"/>
      <c r="Z22" s="106"/>
      <c r="AA22" s="106"/>
      <c r="AB22" s="106"/>
      <c r="AC22" s="106"/>
      <c r="AD22" s="106"/>
      <c r="AE22" s="106"/>
      <c r="AF22" s="110"/>
      <c r="AG22" s="109"/>
      <c r="AH22" s="106"/>
      <c r="AI22" s="106"/>
      <c r="AJ22" s="106"/>
      <c r="AK22" s="106"/>
      <c r="AL22" s="106"/>
      <c r="AM22" s="106"/>
      <c r="AN22" s="106"/>
      <c r="AO22" s="111"/>
      <c r="AP22" s="105"/>
      <c r="AQ22" s="106"/>
      <c r="AR22" s="106"/>
      <c r="AS22" s="106">
        <v>500</v>
      </c>
      <c r="AT22" s="106"/>
      <c r="AU22" s="106"/>
      <c r="AV22" s="106"/>
      <c r="AW22" s="106"/>
      <c r="AX22" s="111"/>
      <c r="AY22" s="76">
        <f t="shared" si="5"/>
        <v>0</v>
      </c>
      <c r="AZ22" s="112"/>
      <c r="BA22" s="111"/>
      <c r="BB22" s="111"/>
      <c r="BC22" s="111"/>
      <c r="BD22" s="111"/>
      <c r="BE22" s="111"/>
      <c r="BF22" s="111"/>
      <c r="BG22" s="111"/>
      <c r="BH22" s="110"/>
    </row>
    <row r="23" spans="1:60" s="2" customFormat="1" ht="18.75" hidden="1" outlineLevel="1">
      <c r="A23" s="113" t="s">
        <v>82</v>
      </c>
      <c r="B23" s="104" t="s">
        <v>83</v>
      </c>
      <c r="C23" s="105"/>
      <c r="D23" s="106">
        <f t="shared" si="20"/>
        <v>0</v>
      </c>
      <c r="E23" s="106"/>
      <c r="F23" s="106">
        <f t="shared" si="18"/>
        <v>0</v>
      </c>
      <c r="G23" s="107" t="e">
        <f t="shared" si="0"/>
        <v>#DIV/0!</v>
      </c>
      <c r="H23" s="108" t="e">
        <f t="shared" si="1"/>
        <v>#DIV/0!</v>
      </c>
      <c r="I23" s="105"/>
      <c r="J23" s="106">
        <f t="shared" si="7"/>
        <v>500</v>
      </c>
      <c r="K23" s="106"/>
      <c r="L23" s="106">
        <f t="shared" si="2"/>
        <v>0</v>
      </c>
      <c r="M23" s="107"/>
      <c r="N23" s="108"/>
      <c r="O23" s="109"/>
      <c r="P23" s="106"/>
      <c r="Q23" s="106"/>
      <c r="R23" s="106"/>
      <c r="S23" s="106"/>
      <c r="T23" s="106"/>
      <c r="U23" s="106"/>
      <c r="V23" s="106"/>
      <c r="W23" s="110"/>
      <c r="X23" s="109"/>
      <c r="Y23" s="106"/>
      <c r="Z23" s="106"/>
      <c r="AA23" s="106"/>
      <c r="AB23" s="106"/>
      <c r="AC23" s="106"/>
      <c r="AD23" s="106"/>
      <c r="AE23" s="106"/>
      <c r="AF23" s="110"/>
      <c r="AG23" s="109"/>
      <c r="AH23" s="106"/>
      <c r="AI23" s="106"/>
      <c r="AJ23" s="106"/>
      <c r="AK23" s="106"/>
      <c r="AL23" s="106"/>
      <c r="AM23" s="106"/>
      <c r="AN23" s="106"/>
      <c r="AO23" s="111"/>
      <c r="AP23" s="105"/>
      <c r="AQ23" s="106"/>
      <c r="AR23" s="106"/>
      <c r="AS23" s="106">
        <v>500</v>
      </c>
      <c r="AT23" s="106"/>
      <c r="AU23" s="106"/>
      <c r="AV23" s="106"/>
      <c r="AW23" s="106"/>
      <c r="AX23" s="111"/>
      <c r="AY23" s="76">
        <f t="shared" si="5"/>
        <v>0</v>
      </c>
      <c r="AZ23" s="112"/>
      <c r="BA23" s="111"/>
      <c r="BB23" s="111"/>
      <c r="BC23" s="111"/>
      <c r="BD23" s="111"/>
      <c r="BE23" s="111"/>
      <c r="BF23" s="111"/>
      <c r="BG23" s="111"/>
      <c r="BH23" s="110"/>
    </row>
    <row r="24" spans="1:60" s="2" customFormat="1" ht="18.75" outlineLevel="1">
      <c r="A24" s="113" t="s">
        <v>58</v>
      </c>
      <c r="B24" s="104" t="s">
        <v>15</v>
      </c>
      <c r="C24" s="105"/>
      <c r="D24" s="106">
        <v>2500</v>
      </c>
      <c r="E24" s="106"/>
      <c r="F24" s="106">
        <f t="shared" si="18"/>
        <v>3000</v>
      </c>
      <c r="G24" s="107">
        <f t="shared" si="0"/>
        <v>0</v>
      </c>
      <c r="H24" s="108"/>
      <c r="I24" s="105"/>
      <c r="J24" s="106">
        <f t="shared" si="7"/>
        <v>2500</v>
      </c>
      <c r="K24" s="106"/>
      <c r="L24" s="106">
        <f t="shared" si="2"/>
        <v>3000</v>
      </c>
      <c r="M24" s="107"/>
      <c r="N24" s="108"/>
      <c r="O24" s="109"/>
      <c r="P24" s="106"/>
      <c r="Q24" s="106"/>
      <c r="R24" s="106"/>
      <c r="S24" s="106"/>
      <c r="T24" s="106"/>
      <c r="U24" s="106"/>
      <c r="V24" s="106"/>
      <c r="W24" s="110"/>
      <c r="X24" s="109"/>
      <c r="Y24" s="106"/>
      <c r="Z24" s="106"/>
      <c r="AA24" s="106"/>
      <c r="AB24" s="106"/>
      <c r="AC24" s="106"/>
      <c r="AD24" s="106"/>
      <c r="AE24" s="106"/>
      <c r="AF24" s="110"/>
      <c r="AG24" s="109"/>
      <c r="AH24" s="106"/>
      <c r="AI24" s="106">
        <v>3500</v>
      </c>
      <c r="AJ24" s="106"/>
      <c r="AK24" s="106"/>
      <c r="AL24" s="106"/>
      <c r="AM24" s="106"/>
      <c r="AN24" s="106"/>
      <c r="AO24" s="111"/>
      <c r="AP24" s="105">
        <f>+AP25+AP26</f>
        <v>0</v>
      </c>
      <c r="AQ24" s="106">
        <f aca="true" t="shared" si="21" ref="AQ24:AX24">+AQ25+AQ26</f>
        <v>0</v>
      </c>
      <c r="AR24" s="106">
        <f t="shared" si="21"/>
        <v>0</v>
      </c>
      <c r="AS24" s="106">
        <f t="shared" si="21"/>
        <v>2500</v>
      </c>
      <c r="AT24" s="106">
        <f t="shared" si="21"/>
        <v>0</v>
      </c>
      <c r="AU24" s="106">
        <f t="shared" si="21"/>
        <v>0</v>
      </c>
      <c r="AV24" s="106">
        <f t="shared" si="21"/>
        <v>0</v>
      </c>
      <c r="AW24" s="106">
        <f t="shared" si="21"/>
        <v>0</v>
      </c>
      <c r="AX24" s="111">
        <f t="shared" si="21"/>
        <v>0</v>
      </c>
      <c r="AY24" s="76">
        <f t="shared" si="5"/>
        <v>0</v>
      </c>
      <c r="AZ24" s="112"/>
      <c r="BA24" s="111"/>
      <c r="BB24" s="111"/>
      <c r="BC24" s="111">
        <v>3000</v>
      </c>
      <c r="BD24" s="111">
        <f>+BD25+BD26</f>
        <v>0</v>
      </c>
      <c r="BE24" s="111">
        <f>+BE25+BE26</f>
        <v>0</v>
      </c>
      <c r="BF24" s="111">
        <f>+BF25+BF26</f>
        <v>0</v>
      </c>
      <c r="BG24" s="111">
        <f>+BG25+BG26</f>
        <v>0</v>
      </c>
      <c r="BH24" s="110">
        <f>+BH25+BH26</f>
        <v>0</v>
      </c>
    </row>
    <row r="25" spans="1:60" s="2" customFormat="1" ht="18.75" hidden="1" outlineLevel="1">
      <c r="A25" s="114" t="s">
        <v>84</v>
      </c>
      <c r="B25" s="115" t="s">
        <v>81</v>
      </c>
      <c r="C25" s="116"/>
      <c r="D25" s="117">
        <f t="shared" si="20"/>
        <v>0</v>
      </c>
      <c r="E25" s="117"/>
      <c r="F25" s="106">
        <f t="shared" si="18"/>
        <v>0</v>
      </c>
      <c r="G25" s="107" t="e">
        <f t="shared" si="0"/>
        <v>#DIV/0!</v>
      </c>
      <c r="H25" s="118"/>
      <c r="I25" s="116"/>
      <c r="J25" s="117">
        <f t="shared" si="7"/>
        <v>1500</v>
      </c>
      <c r="K25" s="117"/>
      <c r="L25" s="117">
        <f t="shared" si="2"/>
        <v>0</v>
      </c>
      <c r="M25" s="119"/>
      <c r="N25" s="118"/>
      <c r="O25" s="120"/>
      <c r="P25" s="117"/>
      <c r="Q25" s="117"/>
      <c r="R25" s="117"/>
      <c r="S25" s="117"/>
      <c r="T25" s="117"/>
      <c r="U25" s="117"/>
      <c r="V25" s="117"/>
      <c r="W25" s="121"/>
      <c r="X25" s="120"/>
      <c r="Y25" s="117"/>
      <c r="Z25" s="117"/>
      <c r="AA25" s="117"/>
      <c r="AB25" s="117"/>
      <c r="AC25" s="117"/>
      <c r="AD25" s="117"/>
      <c r="AE25" s="117"/>
      <c r="AF25" s="121"/>
      <c r="AG25" s="120"/>
      <c r="AH25" s="117"/>
      <c r="AI25" s="117"/>
      <c r="AJ25" s="117"/>
      <c r="AK25" s="117"/>
      <c r="AL25" s="117"/>
      <c r="AM25" s="117"/>
      <c r="AN25" s="117"/>
      <c r="AO25" s="122"/>
      <c r="AP25" s="116"/>
      <c r="AQ25" s="117"/>
      <c r="AR25" s="117"/>
      <c r="AS25" s="117">
        <v>1500</v>
      </c>
      <c r="AT25" s="117"/>
      <c r="AU25" s="117"/>
      <c r="AV25" s="117"/>
      <c r="AW25" s="117"/>
      <c r="AX25" s="122"/>
      <c r="AY25" s="76">
        <f t="shared" si="5"/>
        <v>0</v>
      </c>
      <c r="AZ25" s="123"/>
      <c r="BA25" s="122"/>
      <c r="BB25" s="122"/>
      <c r="BC25" s="122"/>
      <c r="BD25" s="122"/>
      <c r="BE25" s="122"/>
      <c r="BF25" s="122"/>
      <c r="BG25" s="122"/>
      <c r="BH25" s="121"/>
    </row>
    <row r="26" spans="1:60" s="2" customFormat="1" ht="18.75" hidden="1" outlineLevel="1">
      <c r="A26" s="114" t="s">
        <v>85</v>
      </c>
      <c r="B26" s="115" t="s">
        <v>83</v>
      </c>
      <c r="C26" s="116"/>
      <c r="D26" s="117">
        <f t="shared" si="20"/>
        <v>0</v>
      </c>
      <c r="E26" s="117"/>
      <c r="F26" s="106">
        <f t="shared" si="18"/>
        <v>0</v>
      </c>
      <c r="G26" s="107" t="e">
        <f t="shared" si="0"/>
        <v>#DIV/0!</v>
      </c>
      <c r="H26" s="118"/>
      <c r="I26" s="116"/>
      <c r="J26" s="117">
        <f t="shared" si="7"/>
        <v>1000</v>
      </c>
      <c r="K26" s="117"/>
      <c r="L26" s="117">
        <f t="shared" si="2"/>
        <v>0</v>
      </c>
      <c r="M26" s="119"/>
      <c r="N26" s="118"/>
      <c r="O26" s="120"/>
      <c r="P26" s="117"/>
      <c r="Q26" s="117"/>
      <c r="R26" s="117"/>
      <c r="S26" s="117"/>
      <c r="T26" s="117"/>
      <c r="U26" s="117"/>
      <c r="V26" s="117"/>
      <c r="W26" s="121"/>
      <c r="X26" s="120"/>
      <c r="Y26" s="117"/>
      <c r="Z26" s="117"/>
      <c r="AA26" s="117"/>
      <c r="AB26" s="117"/>
      <c r="AC26" s="117"/>
      <c r="AD26" s="117"/>
      <c r="AE26" s="117"/>
      <c r="AF26" s="121"/>
      <c r="AG26" s="120"/>
      <c r="AH26" s="117"/>
      <c r="AI26" s="117"/>
      <c r="AJ26" s="117"/>
      <c r="AK26" s="117"/>
      <c r="AL26" s="117"/>
      <c r="AM26" s="117"/>
      <c r="AN26" s="117"/>
      <c r="AO26" s="122"/>
      <c r="AP26" s="116"/>
      <c r="AQ26" s="117"/>
      <c r="AR26" s="117"/>
      <c r="AS26" s="117">
        <v>1000</v>
      </c>
      <c r="AT26" s="117"/>
      <c r="AU26" s="117"/>
      <c r="AV26" s="117"/>
      <c r="AW26" s="117"/>
      <c r="AX26" s="122"/>
      <c r="AY26" s="76">
        <f t="shared" si="5"/>
        <v>0</v>
      </c>
      <c r="AZ26" s="123"/>
      <c r="BA26" s="122"/>
      <c r="BB26" s="122"/>
      <c r="BC26" s="122"/>
      <c r="BD26" s="122"/>
      <c r="BE26" s="122"/>
      <c r="BF26" s="122"/>
      <c r="BG26" s="122"/>
      <c r="BH26" s="121"/>
    </row>
    <row r="27" spans="1:60" s="2" customFormat="1" ht="18.75" outlineLevel="1">
      <c r="A27" s="113" t="s">
        <v>59</v>
      </c>
      <c r="B27" s="104" t="s">
        <v>86</v>
      </c>
      <c r="C27" s="105"/>
      <c r="D27" s="106">
        <v>300</v>
      </c>
      <c r="E27" s="106">
        <v>274.3</v>
      </c>
      <c r="F27" s="106">
        <f t="shared" si="18"/>
        <v>0</v>
      </c>
      <c r="G27" s="107">
        <f t="shared" si="0"/>
        <v>0.9143333333333333</v>
      </c>
      <c r="H27" s="108"/>
      <c r="I27" s="105"/>
      <c r="J27" s="106">
        <f t="shared" si="7"/>
        <v>300</v>
      </c>
      <c r="K27" s="106"/>
      <c r="L27" s="106">
        <f t="shared" si="2"/>
        <v>0</v>
      </c>
      <c r="M27" s="107"/>
      <c r="N27" s="108"/>
      <c r="O27" s="109"/>
      <c r="P27" s="106"/>
      <c r="Q27" s="106"/>
      <c r="R27" s="106"/>
      <c r="S27" s="106"/>
      <c r="T27" s="106"/>
      <c r="U27" s="106"/>
      <c r="V27" s="106"/>
      <c r="W27" s="110"/>
      <c r="X27" s="109"/>
      <c r="Y27" s="106"/>
      <c r="Z27" s="106"/>
      <c r="AA27" s="106"/>
      <c r="AB27" s="106"/>
      <c r="AC27" s="106"/>
      <c r="AD27" s="106"/>
      <c r="AE27" s="106"/>
      <c r="AF27" s="110"/>
      <c r="AG27" s="109"/>
      <c r="AH27" s="106"/>
      <c r="AI27" s="106"/>
      <c r="AJ27" s="106"/>
      <c r="AK27" s="106"/>
      <c r="AL27" s="106"/>
      <c r="AM27" s="106"/>
      <c r="AN27" s="106"/>
      <c r="AO27" s="111"/>
      <c r="AP27" s="105"/>
      <c r="AQ27" s="106"/>
      <c r="AR27" s="106"/>
      <c r="AS27" s="106">
        <v>300</v>
      </c>
      <c r="AT27" s="106"/>
      <c r="AU27" s="106"/>
      <c r="AV27" s="106"/>
      <c r="AW27" s="106"/>
      <c r="AX27" s="111"/>
      <c r="AY27" s="76">
        <f t="shared" si="5"/>
        <v>0</v>
      </c>
      <c r="AZ27" s="112"/>
      <c r="BA27" s="111"/>
      <c r="BB27" s="111"/>
      <c r="BC27" s="111"/>
      <c r="BD27" s="111"/>
      <c r="BE27" s="111"/>
      <c r="BF27" s="111"/>
      <c r="BG27" s="111"/>
      <c r="BH27" s="110"/>
    </row>
    <row r="28" spans="1:60" s="2" customFormat="1" ht="18.75" outlineLevel="1">
      <c r="A28" s="113" t="s">
        <v>87</v>
      </c>
      <c r="B28" s="104" t="s">
        <v>133</v>
      </c>
      <c r="C28" s="105"/>
      <c r="D28" s="106">
        <f t="shared" si="20"/>
        <v>0</v>
      </c>
      <c r="E28" s="106">
        <v>9576.31</v>
      </c>
      <c r="F28" s="106">
        <f t="shared" si="18"/>
        <v>0</v>
      </c>
      <c r="G28" s="107"/>
      <c r="H28" s="108"/>
      <c r="I28" s="105"/>
      <c r="J28" s="106">
        <f t="shared" si="7"/>
        <v>0</v>
      </c>
      <c r="K28" s="106"/>
      <c r="L28" s="106">
        <f t="shared" si="2"/>
        <v>0</v>
      </c>
      <c r="M28" s="107"/>
      <c r="N28" s="108"/>
      <c r="O28" s="109"/>
      <c r="P28" s="106"/>
      <c r="Q28" s="106"/>
      <c r="R28" s="106"/>
      <c r="S28" s="106"/>
      <c r="T28" s="106"/>
      <c r="U28" s="106"/>
      <c r="V28" s="106"/>
      <c r="W28" s="110"/>
      <c r="X28" s="109"/>
      <c r="Y28" s="106"/>
      <c r="Z28" s="106"/>
      <c r="AA28" s="106"/>
      <c r="AB28" s="106"/>
      <c r="AC28" s="106"/>
      <c r="AD28" s="106"/>
      <c r="AE28" s="106"/>
      <c r="AF28" s="110"/>
      <c r="AG28" s="109"/>
      <c r="AH28" s="106"/>
      <c r="AI28" s="106"/>
      <c r="AJ28" s="106"/>
      <c r="AK28" s="106"/>
      <c r="AL28" s="106"/>
      <c r="AM28" s="106"/>
      <c r="AN28" s="106"/>
      <c r="AO28" s="111"/>
      <c r="AP28" s="105"/>
      <c r="AQ28" s="106"/>
      <c r="AR28" s="106"/>
      <c r="AS28" s="106"/>
      <c r="AT28" s="106"/>
      <c r="AU28" s="106"/>
      <c r="AV28" s="106"/>
      <c r="AW28" s="106"/>
      <c r="AX28" s="111"/>
      <c r="AY28" s="76">
        <f t="shared" si="5"/>
        <v>0</v>
      </c>
      <c r="AZ28" s="112"/>
      <c r="BA28" s="111"/>
      <c r="BB28" s="111"/>
      <c r="BC28" s="111"/>
      <c r="BD28" s="111"/>
      <c r="BE28" s="111"/>
      <c r="BF28" s="111"/>
      <c r="BG28" s="111"/>
      <c r="BH28" s="110"/>
    </row>
    <row r="29" spans="1:60" s="2" customFormat="1" ht="18.75" outlineLevel="1">
      <c r="A29" s="113" t="s">
        <v>88</v>
      </c>
      <c r="B29" s="104" t="s">
        <v>53</v>
      </c>
      <c r="C29" s="105"/>
      <c r="D29" s="106">
        <f t="shared" si="20"/>
        <v>0</v>
      </c>
      <c r="E29" s="106">
        <v>1492.92</v>
      </c>
      <c r="F29" s="106">
        <f t="shared" si="18"/>
        <v>0</v>
      </c>
      <c r="G29" s="107"/>
      <c r="H29" s="108"/>
      <c r="I29" s="105"/>
      <c r="J29" s="106">
        <f t="shared" si="7"/>
        <v>0</v>
      </c>
      <c r="K29" s="106"/>
      <c r="L29" s="106">
        <f t="shared" si="2"/>
        <v>0</v>
      </c>
      <c r="M29" s="107"/>
      <c r="N29" s="108"/>
      <c r="O29" s="109"/>
      <c r="P29" s="106"/>
      <c r="Q29" s="106"/>
      <c r="R29" s="106"/>
      <c r="S29" s="106"/>
      <c r="T29" s="106"/>
      <c r="U29" s="106"/>
      <c r="V29" s="106"/>
      <c r="W29" s="110"/>
      <c r="X29" s="109"/>
      <c r="Y29" s="106"/>
      <c r="Z29" s="106"/>
      <c r="AA29" s="106"/>
      <c r="AB29" s="106"/>
      <c r="AC29" s="106"/>
      <c r="AD29" s="106"/>
      <c r="AE29" s="106"/>
      <c r="AF29" s="110"/>
      <c r="AG29" s="109"/>
      <c r="AH29" s="106"/>
      <c r="AI29" s="106"/>
      <c r="AJ29" s="106"/>
      <c r="AK29" s="106"/>
      <c r="AL29" s="106"/>
      <c r="AM29" s="106"/>
      <c r="AN29" s="106"/>
      <c r="AO29" s="111"/>
      <c r="AP29" s="105"/>
      <c r="AQ29" s="106"/>
      <c r="AR29" s="106"/>
      <c r="AS29" s="106"/>
      <c r="AT29" s="106"/>
      <c r="AU29" s="106"/>
      <c r="AV29" s="106"/>
      <c r="AW29" s="106"/>
      <c r="AX29" s="111"/>
      <c r="AY29" s="76">
        <f t="shared" si="5"/>
        <v>0</v>
      </c>
      <c r="AZ29" s="112"/>
      <c r="BA29" s="111"/>
      <c r="BB29" s="111"/>
      <c r="BC29" s="111"/>
      <c r="BD29" s="111"/>
      <c r="BE29" s="111"/>
      <c r="BF29" s="111"/>
      <c r="BG29" s="111"/>
      <c r="BH29" s="110"/>
    </row>
    <row r="30" spans="1:60" s="2" customFormat="1" ht="18.75" outlineLevel="1">
      <c r="A30" s="113" t="s">
        <v>66</v>
      </c>
      <c r="B30" s="104" t="s">
        <v>40</v>
      </c>
      <c r="C30" s="105"/>
      <c r="D30" s="106">
        <f t="shared" si="20"/>
        <v>0</v>
      </c>
      <c r="E30" s="106"/>
      <c r="F30" s="106">
        <f t="shared" si="18"/>
        <v>0</v>
      </c>
      <c r="G30" s="107"/>
      <c r="H30" s="108"/>
      <c r="I30" s="105"/>
      <c r="J30" s="106">
        <f t="shared" si="7"/>
        <v>0</v>
      </c>
      <c r="K30" s="106"/>
      <c r="L30" s="106">
        <f t="shared" si="2"/>
        <v>0</v>
      </c>
      <c r="M30" s="107"/>
      <c r="N30" s="108"/>
      <c r="O30" s="109"/>
      <c r="P30" s="106"/>
      <c r="Q30" s="106"/>
      <c r="R30" s="106"/>
      <c r="S30" s="106"/>
      <c r="T30" s="106"/>
      <c r="U30" s="106"/>
      <c r="V30" s="106"/>
      <c r="W30" s="110"/>
      <c r="X30" s="109"/>
      <c r="Y30" s="106"/>
      <c r="Z30" s="106"/>
      <c r="AA30" s="106"/>
      <c r="AB30" s="106"/>
      <c r="AC30" s="106"/>
      <c r="AD30" s="106"/>
      <c r="AE30" s="106"/>
      <c r="AF30" s="110"/>
      <c r="AG30" s="109"/>
      <c r="AH30" s="106"/>
      <c r="AI30" s="106"/>
      <c r="AJ30" s="106"/>
      <c r="AK30" s="106"/>
      <c r="AL30" s="106"/>
      <c r="AM30" s="106"/>
      <c r="AN30" s="106"/>
      <c r="AO30" s="111"/>
      <c r="AP30" s="105"/>
      <c r="AQ30" s="106"/>
      <c r="AR30" s="106"/>
      <c r="AS30" s="106"/>
      <c r="AT30" s="106"/>
      <c r="AU30" s="106"/>
      <c r="AV30" s="106"/>
      <c r="AW30" s="106"/>
      <c r="AX30" s="111"/>
      <c r="AY30" s="76">
        <f t="shared" si="5"/>
        <v>0</v>
      </c>
      <c r="AZ30" s="112"/>
      <c r="BA30" s="111"/>
      <c r="BB30" s="111"/>
      <c r="BC30" s="111"/>
      <c r="BD30" s="111"/>
      <c r="BE30" s="111"/>
      <c r="BF30" s="111"/>
      <c r="BG30" s="111"/>
      <c r="BH30" s="110"/>
    </row>
    <row r="31" spans="1:60" s="2" customFormat="1" ht="18.75" outlineLevel="1">
      <c r="A31" s="113" t="s">
        <v>89</v>
      </c>
      <c r="B31" s="104" t="s">
        <v>41</v>
      </c>
      <c r="C31" s="105"/>
      <c r="D31" s="106">
        <v>5430</v>
      </c>
      <c r="E31" s="106">
        <v>5430</v>
      </c>
      <c r="F31" s="106">
        <f t="shared" si="18"/>
        <v>4928.875</v>
      </c>
      <c r="G31" s="107">
        <f t="shared" si="0"/>
        <v>1</v>
      </c>
      <c r="H31" s="108"/>
      <c r="I31" s="105"/>
      <c r="J31" s="106">
        <f t="shared" si="7"/>
        <v>5429.849999999999</v>
      </c>
      <c r="K31" s="106"/>
      <c r="L31" s="106">
        <f t="shared" si="2"/>
        <v>4928.875</v>
      </c>
      <c r="M31" s="107"/>
      <c r="N31" s="108"/>
      <c r="O31" s="109"/>
      <c r="P31" s="106"/>
      <c r="Q31" s="106"/>
      <c r="R31" s="106"/>
      <c r="S31" s="106"/>
      <c r="T31" s="106"/>
      <c r="U31" s="106"/>
      <c r="V31" s="106"/>
      <c r="W31" s="110"/>
      <c r="X31" s="109"/>
      <c r="Y31" s="106"/>
      <c r="Z31" s="106"/>
      <c r="AA31" s="106"/>
      <c r="AB31" s="106"/>
      <c r="AC31" s="106"/>
      <c r="AD31" s="106"/>
      <c r="AE31" s="106"/>
      <c r="AF31" s="110"/>
      <c r="AG31" s="109"/>
      <c r="AH31" s="106"/>
      <c r="AI31" s="106"/>
      <c r="AJ31" s="106"/>
      <c r="AK31" s="106"/>
      <c r="AL31" s="106"/>
      <c r="AM31" s="106"/>
      <c r="AN31" s="106"/>
      <c r="AO31" s="111"/>
      <c r="AP31" s="105"/>
      <c r="AQ31" s="106"/>
      <c r="AR31" s="106">
        <f>26727*0.15</f>
        <v>4009.0499999999997</v>
      </c>
      <c r="AS31" s="106">
        <f>9472*0.15</f>
        <v>1420.8</v>
      </c>
      <c r="AT31" s="106"/>
      <c r="AU31" s="106"/>
      <c r="AV31" s="106"/>
      <c r="AW31" s="106"/>
      <c r="AX31" s="111"/>
      <c r="AY31" s="76">
        <f t="shared" si="5"/>
        <v>0</v>
      </c>
      <c r="AZ31" s="112"/>
      <c r="BA31" s="111"/>
      <c r="BB31" s="111">
        <f>4009*0.875</f>
        <v>3507.875</v>
      </c>
      <c r="BC31" s="111">
        <v>1421</v>
      </c>
      <c r="BD31" s="111"/>
      <c r="BE31" s="111"/>
      <c r="BF31" s="111"/>
      <c r="BG31" s="111"/>
      <c r="BH31" s="110"/>
    </row>
    <row r="32" spans="1:60" s="2" customFormat="1" ht="18.75" outlineLevel="1">
      <c r="A32" s="113" t="s">
        <v>90</v>
      </c>
      <c r="B32" s="104" t="s">
        <v>4</v>
      </c>
      <c r="C32" s="105">
        <v>49</v>
      </c>
      <c r="D32" s="106">
        <v>34</v>
      </c>
      <c r="E32" s="106">
        <v>10411.54</v>
      </c>
      <c r="F32" s="106">
        <f t="shared" si="18"/>
        <v>29</v>
      </c>
      <c r="G32" s="107">
        <f t="shared" si="0"/>
        <v>306.2217647058824</v>
      </c>
      <c r="H32" s="108">
        <f t="shared" si="1"/>
        <v>212.48040816326534</v>
      </c>
      <c r="I32" s="105"/>
      <c r="J32" s="106">
        <f t="shared" si="7"/>
        <v>34</v>
      </c>
      <c r="K32" s="106"/>
      <c r="L32" s="106">
        <f t="shared" si="2"/>
        <v>29</v>
      </c>
      <c r="M32" s="107"/>
      <c r="N32" s="108"/>
      <c r="O32" s="109"/>
      <c r="P32" s="106"/>
      <c r="Q32" s="106"/>
      <c r="R32" s="106"/>
      <c r="S32" s="106"/>
      <c r="T32" s="106"/>
      <c r="U32" s="106"/>
      <c r="V32" s="106"/>
      <c r="W32" s="110"/>
      <c r="X32" s="109"/>
      <c r="Y32" s="106"/>
      <c r="Z32" s="106"/>
      <c r="AA32" s="106"/>
      <c r="AB32" s="106"/>
      <c r="AC32" s="106"/>
      <c r="AD32" s="106"/>
      <c r="AE32" s="106"/>
      <c r="AF32" s="110"/>
      <c r="AG32" s="109"/>
      <c r="AH32" s="106"/>
      <c r="AI32" s="106">
        <v>118</v>
      </c>
      <c r="AJ32" s="106"/>
      <c r="AK32" s="106"/>
      <c r="AL32" s="106"/>
      <c r="AM32" s="106"/>
      <c r="AN32" s="106"/>
      <c r="AO32" s="111"/>
      <c r="AP32" s="105"/>
      <c r="AQ32" s="106">
        <v>34</v>
      </c>
      <c r="AR32" s="106"/>
      <c r="AS32" s="106"/>
      <c r="AT32" s="106"/>
      <c r="AU32" s="106"/>
      <c r="AV32" s="106"/>
      <c r="AW32" s="106"/>
      <c r="AX32" s="111"/>
      <c r="AY32" s="76">
        <f t="shared" si="5"/>
        <v>0</v>
      </c>
      <c r="AZ32" s="112"/>
      <c r="BA32" s="111"/>
      <c r="BB32" s="111"/>
      <c r="BC32" s="111">
        <v>29</v>
      </c>
      <c r="BD32" s="111"/>
      <c r="BE32" s="111"/>
      <c r="BF32" s="111"/>
      <c r="BG32" s="111"/>
      <c r="BH32" s="110"/>
    </row>
    <row r="33" spans="1:122" s="18" customFormat="1" ht="18.75">
      <c r="A33" s="93" t="s">
        <v>33</v>
      </c>
      <c r="B33" s="94" t="s">
        <v>9</v>
      </c>
      <c r="C33" s="95">
        <f>+C34+C49+C50+C53</f>
        <v>37934</v>
      </c>
      <c r="D33" s="96">
        <f>SUM(D34:D60)</f>
        <v>91218</v>
      </c>
      <c r="E33" s="96">
        <f>+E34+E49+E50+E53+E56+E57+E58+E59+E60</f>
        <v>89799.54</v>
      </c>
      <c r="F33" s="96">
        <f>+F34+F49+F50+F53+F56+F57+F58+F59+F60</f>
        <v>80737.5</v>
      </c>
      <c r="G33" s="97">
        <f t="shared" si="0"/>
        <v>0.9844497796487535</v>
      </c>
      <c r="H33" s="98">
        <f t="shared" si="1"/>
        <v>2.36725734169874</v>
      </c>
      <c r="I33" s="95"/>
      <c r="J33" s="96">
        <f t="shared" si="7"/>
        <v>84767.7</v>
      </c>
      <c r="K33" s="96">
        <f>+K34+K57</f>
        <v>89853.15000000001</v>
      </c>
      <c r="L33" s="96">
        <f t="shared" si="2"/>
        <v>80737.5</v>
      </c>
      <c r="M33" s="97"/>
      <c r="N33" s="98"/>
      <c r="O33" s="99">
        <f>+O34+O49+O50+O53+O56+O57+O58+O59+O60</f>
        <v>550</v>
      </c>
      <c r="P33" s="96">
        <f aca="true" t="shared" si="22" ref="P33:W33">+P34+P49+P50+P53+P56+P57+P58+P59+P60</f>
        <v>2736.81</v>
      </c>
      <c r="Q33" s="96">
        <f t="shared" si="22"/>
        <v>25513.4</v>
      </c>
      <c r="R33" s="96">
        <f t="shared" si="22"/>
        <v>55479</v>
      </c>
      <c r="S33" s="96">
        <f t="shared" si="22"/>
        <v>0</v>
      </c>
      <c r="T33" s="96">
        <f t="shared" si="22"/>
        <v>0</v>
      </c>
      <c r="U33" s="96">
        <f t="shared" si="22"/>
        <v>0</v>
      </c>
      <c r="V33" s="96">
        <f t="shared" si="22"/>
        <v>5573.94</v>
      </c>
      <c r="W33" s="100">
        <f t="shared" si="22"/>
        <v>0</v>
      </c>
      <c r="X33" s="99"/>
      <c r="Y33" s="96"/>
      <c r="Z33" s="96"/>
      <c r="AA33" s="96"/>
      <c r="AB33" s="96"/>
      <c r="AC33" s="96"/>
      <c r="AD33" s="96"/>
      <c r="AE33" s="96"/>
      <c r="AF33" s="100"/>
      <c r="AG33" s="99">
        <f aca="true" t="shared" si="23" ref="AG33:AO33">SUM(AG34:AG53)</f>
        <v>0</v>
      </c>
      <c r="AH33" s="96">
        <f t="shared" si="23"/>
        <v>0</v>
      </c>
      <c r="AI33" s="96">
        <f t="shared" si="23"/>
        <v>14030</v>
      </c>
      <c r="AJ33" s="96">
        <f t="shared" si="23"/>
        <v>33720</v>
      </c>
      <c r="AK33" s="96">
        <f t="shared" si="23"/>
        <v>0</v>
      </c>
      <c r="AL33" s="96">
        <f t="shared" si="23"/>
        <v>0</v>
      </c>
      <c r="AM33" s="96">
        <f t="shared" si="23"/>
        <v>0</v>
      </c>
      <c r="AN33" s="96">
        <f t="shared" si="23"/>
        <v>0</v>
      </c>
      <c r="AO33" s="101">
        <f t="shared" si="23"/>
        <v>0</v>
      </c>
      <c r="AP33" s="95">
        <f>+AP34+AP49+AP50+AP53+AP56+AP57+AP58+AP59+AP60</f>
        <v>1050</v>
      </c>
      <c r="AQ33" s="96">
        <f aca="true" t="shared" si="24" ref="AQ33:AX33">+AQ34+AQ49+AQ50+AQ53+AQ56+AQ57+AQ58+AQ59+AQ60</f>
        <v>0</v>
      </c>
      <c r="AR33" s="96">
        <f t="shared" si="24"/>
        <v>28238.85</v>
      </c>
      <c r="AS33" s="96">
        <f t="shared" si="24"/>
        <v>55478.85</v>
      </c>
      <c r="AT33" s="96">
        <f t="shared" si="24"/>
        <v>0</v>
      </c>
      <c r="AU33" s="96">
        <f t="shared" si="24"/>
        <v>0</v>
      </c>
      <c r="AV33" s="96">
        <f t="shared" si="24"/>
        <v>0</v>
      </c>
      <c r="AW33" s="96">
        <f t="shared" si="24"/>
        <v>0</v>
      </c>
      <c r="AX33" s="101">
        <f t="shared" si="24"/>
        <v>0</v>
      </c>
      <c r="AY33" s="76">
        <f t="shared" si="5"/>
        <v>0</v>
      </c>
      <c r="AZ33" s="102">
        <f aca="true" t="shared" si="25" ref="AZ33:BH33">+AZ34+AZ49+AZ50+AZ53+AZ56+AZ57+AZ58+AZ59+AZ60</f>
        <v>550</v>
      </c>
      <c r="BA33" s="101">
        <f t="shared" si="25"/>
        <v>0</v>
      </c>
      <c r="BB33" s="101">
        <f t="shared" si="25"/>
        <v>24708.5</v>
      </c>
      <c r="BC33" s="101">
        <f t="shared" si="25"/>
        <v>55479</v>
      </c>
      <c r="BD33" s="101">
        <f t="shared" si="25"/>
        <v>0</v>
      </c>
      <c r="BE33" s="101">
        <f t="shared" si="25"/>
        <v>0</v>
      </c>
      <c r="BF33" s="101">
        <f t="shared" si="25"/>
        <v>0</v>
      </c>
      <c r="BG33" s="101">
        <f t="shared" si="25"/>
        <v>0</v>
      </c>
      <c r="BH33" s="100">
        <f t="shared" si="25"/>
        <v>0</v>
      </c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</row>
    <row r="34" spans="1:60" s="2" customFormat="1" ht="18.75" outlineLevel="1">
      <c r="A34" s="113" t="s">
        <v>34</v>
      </c>
      <c r="B34" s="104" t="s">
        <v>63</v>
      </c>
      <c r="C34" s="105">
        <v>29313</v>
      </c>
      <c r="D34" s="106">
        <v>48060</v>
      </c>
      <c r="E34" s="106">
        <f>SUM(E35:E48)</f>
        <v>37236.979999999996</v>
      </c>
      <c r="F34" s="106">
        <f>+L34</f>
        <v>40000</v>
      </c>
      <c r="G34" s="107">
        <f t="shared" si="0"/>
        <v>0.7748019142738243</v>
      </c>
      <c r="H34" s="108">
        <f t="shared" si="1"/>
        <v>1.270323064851772</v>
      </c>
      <c r="I34" s="105"/>
      <c r="J34" s="106">
        <f t="shared" si="7"/>
        <v>48060</v>
      </c>
      <c r="K34" s="106">
        <f>+O34+P34+Q34+R34+S34+T34+U34+V34+W34</f>
        <v>89303.15000000001</v>
      </c>
      <c r="L34" s="106">
        <f t="shared" si="2"/>
        <v>40000</v>
      </c>
      <c r="M34" s="107"/>
      <c r="N34" s="108"/>
      <c r="O34" s="109">
        <f>SUM(O35:O48)</f>
        <v>0</v>
      </c>
      <c r="P34" s="106">
        <f>95.95+101.86+2539</f>
        <v>2736.81</v>
      </c>
      <c r="Q34" s="106">
        <v>25513.4</v>
      </c>
      <c r="R34" s="106">
        <v>55479</v>
      </c>
      <c r="S34" s="106">
        <f>SUM(S35:S48)</f>
        <v>0</v>
      </c>
      <c r="T34" s="106">
        <f>SUM(T35:T48)</f>
        <v>0</v>
      </c>
      <c r="U34" s="106">
        <f>SUM(U35:U48)</f>
        <v>0</v>
      </c>
      <c r="V34" s="106">
        <v>5573.94</v>
      </c>
      <c r="W34" s="110">
        <f>SUM(W35:W48)</f>
        <v>0</v>
      </c>
      <c r="X34" s="109"/>
      <c r="Y34" s="106"/>
      <c r="Z34" s="106"/>
      <c r="AA34" s="106"/>
      <c r="AB34" s="106"/>
      <c r="AC34" s="106"/>
      <c r="AD34" s="106"/>
      <c r="AE34" s="106"/>
      <c r="AF34" s="110"/>
      <c r="AG34" s="109"/>
      <c r="AH34" s="106"/>
      <c r="AI34" s="106">
        <v>6280</v>
      </c>
      <c r="AJ34" s="106">
        <v>33720</v>
      </c>
      <c r="AK34" s="106"/>
      <c r="AL34" s="106"/>
      <c r="AM34" s="106"/>
      <c r="AN34" s="106"/>
      <c r="AO34" s="111"/>
      <c r="AP34" s="105"/>
      <c r="AQ34" s="106"/>
      <c r="AR34" s="106">
        <v>4009</v>
      </c>
      <c r="AS34" s="106">
        <f>44600-4009+3460</f>
        <v>44051</v>
      </c>
      <c r="AT34" s="106"/>
      <c r="AU34" s="106"/>
      <c r="AV34" s="106"/>
      <c r="AW34" s="106"/>
      <c r="AX34" s="111"/>
      <c r="AY34" s="76">
        <f t="shared" si="5"/>
        <v>0</v>
      </c>
      <c r="AZ34" s="112"/>
      <c r="BA34" s="111"/>
      <c r="BB34" s="111">
        <v>20000</v>
      </c>
      <c r="BC34" s="111">
        <v>20000</v>
      </c>
      <c r="BD34" s="111"/>
      <c r="BE34" s="111"/>
      <c r="BF34" s="111"/>
      <c r="BG34" s="111"/>
      <c r="BH34" s="110"/>
    </row>
    <row r="35" spans="1:60" s="20" customFormat="1" ht="18.75" customHeight="1" outlineLevel="1">
      <c r="A35" s="124" t="s">
        <v>103</v>
      </c>
      <c r="B35" s="125" t="s">
        <v>117</v>
      </c>
      <c r="C35" s="126"/>
      <c r="D35" s="127"/>
      <c r="E35" s="128">
        <v>2830.01</v>
      </c>
      <c r="F35" s="127"/>
      <c r="G35" s="129"/>
      <c r="H35" s="130"/>
      <c r="I35" s="126"/>
      <c r="J35" s="127"/>
      <c r="K35" s="127"/>
      <c r="L35" s="127">
        <f t="shared" si="2"/>
        <v>0</v>
      </c>
      <c r="M35" s="129"/>
      <c r="N35" s="130"/>
      <c r="O35" s="131"/>
      <c r="P35" s="127"/>
      <c r="Q35" s="127"/>
      <c r="R35" s="127"/>
      <c r="S35" s="127"/>
      <c r="T35" s="127"/>
      <c r="U35" s="127"/>
      <c r="V35" s="127"/>
      <c r="W35" s="132"/>
      <c r="X35" s="133"/>
      <c r="Y35" s="134"/>
      <c r="Z35" s="134"/>
      <c r="AA35" s="134"/>
      <c r="AB35" s="134"/>
      <c r="AC35" s="134"/>
      <c r="AD35" s="134"/>
      <c r="AE35" s="134"/>
      <c r="AF35" s="135"/>
      <c r="AG35" s="133"/>
      <c r="AH35" s="134"/>
      <c r="AI35" s="134"/>
      <c r="AJ35" s="134"/>
      <c r="AK35" s="134"/>
      <c r="AL35" s="134"/>
      <c r="AM35" s="134"/>
      <c r="AN35" s="134"/>
      <c r="AO35" s="136"/>
      <c r="AP35" s="137"/>
      <c r="AQ35" s="134"/>
      <c r="AR35" s="134"/>
      <c r="AS35" s="134"/>
      <c r="AT35" s="134"/>
      <c r="AU35" s="134"/>
      <c r="AV35" s="134"/>
      <c r="AW35" s="134"/>
      <c r="AX35" s="136"/>
      <c r="AY35" s="76">
        <f t="shared" si="5"/>
        <v>0</v>
      </c>
      <c r="AZ35" s="128"/>
      <c r="BA35" s="138"/>
      <c r="BB35" s="138"/>
      <c r="BC35" s="138"/>
      <c r="BD35" s="138"/>
      <c r="BE35" s="138"/>
      <c r="BF35" s="138"/>
      <c r="BG35" s="138"/>
      <c r="BH35" s="132"/>
    </row>
    <row r="36" spans="1:60" s="20" customFormat="1" ht="18.75" customHeight="1" outlineLevel="1">
      <c r="A36" s="124" t="s">
        <v>104</v>
      </c>
      <c r="B36" s="125" t="s">
        <v>118</v>
      </c>
      <c r="C36" s="126"/>
      <c r="D36" s="127"/>
      <c r="E36" s="127"/>
      <c r="F36" s="127"/>
      <c r="G36" s="129"/>
      <c r="H36" s="130"/>
      <c r="I36" s="126"/>
      <c r="J36" s="127"/>
      <c r="K36" s="127"/>
      <c r="L36" s="127">
        <f t="shared" si="2"/>
        <v>0</v>
      </c>
      <c r="M36" s="129"/>
      <c r="N36" s="130"/>
      <c r="O36" s="131"/>
      <c r="P36" s="127"/>
      <c r="Q36" s="127"/>
      <c r="R36" s="127"/>
      <c r="S36" s="127"/>
      <c r="T36" s="127"/>
      <c r="U36" s="127"/>
      <c r="V36" s="127"/>
      <c r="W36" s="132"/>
      <c r="X36" s="133"/>
      <c r="Y36" s="134"/>
      <c r="Z36" s="134"/>
      <c r="AA36" s="134"/>
      <c r="AB36" s="134"/>
      <c r="AC36" s="134"/>
      <c r="AD36" s="134"/>
      <c r="AE36" s="134"/>
      <c r="AF36" s="135"/>
      <c r="AG36" s="133"/>
      <c r="AH36" s="134"/>
      <c r="AI36" s="134"/>
      <c r="AJ36" s="134"/>
      <c r="AK36" s="134"/>
      <c r="AL36" s="134"/>
      <c r="AM36" s="134"/>
      <c r="AN36" s="134"/>
      <c r="AO36" s="136"/>
      <c r="AP36" s="137"/>
      <c r="AQ36" s="134"/>
      <c r="AR36" s="134"/>
      <c r="AS36" s="134"/>
      <c r="AT36" s="134"/>
      <c r="AU36" s="134"/>
      <c r="AV36" s="134"/>
      <c r="AW36" s="134"/>
      <c r="AX36" s="136"/>
      <c r="AY36" s="76">
        <f t="shared" si="5"/>
        <v>0</v>
      </c>
      <c r="AZ36" s="128"/>
      <c r="BA36" s="138"/>
      <c r="BB36" s="138"/>
      <c r="BC36" s="138"/>
      <c r="BD36" s="138"/>
      <c r="BE36" s="138"/>
      <c r="BF36" s="138"/>
      <c r="BG36" s="138"/>
      <c r="BH36" s="132"/>
    </row>
    <row r="37" spans="1:60" s="20" customFormat="1" ht="18.75" customHeight="1" outlineLevel="1">
      <c r="A37" s="124" t="s">
        <v>105</v>
      </c>
      <c r="B37" s="125" t="s">
        <v>119</v>
      </c>
      <c r="C37" s="126"/>
      <c r="D37" s="127"/>
      <c r="E37" s="127">
        <v>1750</v>
      </c>
      <c r="F37" s="127"/>
      <c r="G37" s="129"/>
      <c r="H37" s="130"/>
      <c r="I37" s="126"/>
      <c r="J37" s="127"/>
      <c r="K37" s="127"/>
      <c r="L37" s="127">
        <f t="shared" si="2"/>
        <v>0</v>
      </c>
      <c r="M37" s="129"/>
      <c r="N37" s="130"/>
      <c r="O37" s="131"/>
      <c r="P37" s="127"/>
      <c r="Q37" s="127"/>
      <c r="R37" s="127"/>
      <c r="S37" s="127"/>
      <c r="T37" s="127"/>
      <c r="U37" s="127"/>
      <c r="V37" s="127"/>
      <c r="W37" s="132"/>
      <c r="X37" s="133"/>
      <c r="Y37" s="134"/>
      <c r="Z37" s="134"/>
      <c r="AA37" s="134"/>
      <c r="AB37" s="134"/>
      <c r="AC37" s="134"/>
      <c r="AD37" s="134"/>
      <c r="AE37" s="134"/>
      <c r="AF37" s="135"/>
      <c r="AG37" s="133"/>
      <c r="AH37" s="134"/>
      <c r="AI37" s="134"/>
      <c r="AJ37" s="134"/>
      <c r="AK37" s="134"/>
      <c r="AL37" s="134"/>
      <c r="AM37" s="134"/>
      <c r="AN37" s="134"/>
      <c r="AO37" s="136"/>
      <c r="AP37" s="137"/>
      <c r="AQ37" s="134"/>
      <c r="AR37" s="134"/>
      <c r="AS37" s="134"/>
      <c r="AT37" s="134"/>
      <c r="AU37" s="134"/>
      <c r="AV37" s="134"/>
      <c r="AW37" s="134"/>
      <c r="AX37" s="136"/>
      <c r="AY37" s="76">
        <f t="shared" si="5"/>
        <v>0</v>
      </c>
      <c r="AZ37" s="128"/>
      <c r="BA37" s="138"/>
      <c r="BB37" s="138"/>
      <c r="BC37" s="138"/>
      <c r="BD37" s="138"/>
      <c r="BE37" s="138"/>
      <c r="BF37" s="138"/>
      <c r="BG37" s="138"/>
      <c r="BH37" s="132"/>
    </row>
    <row r="38" spans="1:60" s="20" customFormat="1" ht="18.75" customHeight="1" outlineLevel="1">
      <c r="A38" s="124" t="s">
        <v>106</v>
      </c>
      <c r="B38" s="125" t="s">
        <v>120</v>
      </c>
      <c r="C38" s="126"/>
      <c r="D38" s="127"/>
      <c r="E38" s="127">
        <v>4455.8</v>
      </c>
      <c r="F38" s="127"/>
      <c r="G38" s="129"/>
      <c r="H38" s="130"/>
      <c r="I38" s="126"/>
      <c r="J38" s="127"/>
      <c r="K38" s="127"/>
      <c r="L38" s="127">
        <f t="shared" si="2"/>
        <v>0</v>
      </c>
      <c r="M38" s="129"/>
      <c r="N38" s="130"/>
      <c r="O38" s="131"/>
      <c r="P38" s="127"/>
      <c r="Q38" s="127"/>
      <c r="R38" s="127"/>
      <c r="S38" s="127"/>
      <c r="T38" s="127"/>
      <c r="U38" s="127"/>
      <c r="V38" s="127"/>
      <c r="W38" s="132"/>
      <c r="X38" s="133"/>
      <c r="Y38" s="134"/>
      <c r="Z38" s="134"/>
      <c r="AA38" s="134"/>
      <c r="AB38" s="134"/>
      <c r="AC38" s="134"/>
      <c r="AD38" s="134"/>
      <c r="AE38" s="134"/>
      <c r="AF38" s="135"/>
      <c r="AG38" s="133"/>
      <c r="AH38" s="134"/>
      <c r="AI38" s="134"/>
      <c r="AJ38" s="134"/>
      <c r="AK38" s="134"/>
      <c r="AL38" s="134"/>
      <c r="AM38" s="134"/>
      <c r="AN38" s="134"/>
      <c r="AO38" s="136"/>
      <c r="AP38" s="137"/>
      <c r="AQ38" s="134"/>
      <c r="AR38" s="134"/>
      <c r="AS38" s="134"/>
      <c r="AT38" s="134"/>
      <c r="AU38" s="134"/>
      <c r="AV38" s="134"/>
      <c r="AW38" s="134"/>
      <c r="AX38" s="136"/>
      <c r="AY38" s="76">
        <f t="shared" si="5"/>
        <v>0</v>
      </c>
      <c r="AZ38" s="128"/>
      <c r="BA38" s="138"/>
      <c r="BB38" s="138"/>
      <c r="BC38" s="138"/>
      <c r="BD38" s="138"/>
      <c r="BE38" s="138"/>
      <c r="BF38" s="138"/>
      <c r="BG38" s="138"/>
      <c r="BH38" s="132"/>
    </row>
    <row r="39" spans="1:60" s="20" customFormat="1" ht="18.75" customHeight="1" outlineLevel="1">
      <c r="A39" s="124" t="s">
        <v>107</v>
      </c>
      <c r="B39" s="125" t="s">
        <v>121</v>
      </c>
      <c r="C39" s="126"/>
      <c r="D39" s="127"/>
      <c r="E39" s="127">
        <v>3250</v>
      </c>
      <c r="F39" s="127"/>
      <c r="G39" s="129"/>
      <c r="H39" s="130"/>
      <c r="I39" s="126"/>
      <c r="J39" s="127"/>
      <c r="K39" s="127"/>
      <c r="L39" s="127">
        <f t="shared" si="2"/>
        <v>0</v>
      </c>
      <c r="M39" s="129"/>
      <c r="N39" s="130"/>
      <c r="O39" s="131"/>
      <c r="P39" s="127"/>
      <c r="Q39" s="127"/>
      <c r="R39" s="127"/>
      <c r="S39" s="127"/>
      <c r="T39" s="127"/>
      <c r="U39" s="127"/>
      <c r="V39" s="127"/>
      <c r="W39" s="132"/>
      <c r="X39" s="133"/>
      <c r="Y39" s="134"/>
      <c r="Z39" s="134"/>
      <c r="AA39" s="134"/>
      <c r="AB39" s="134"/>
      <c r="AC39" s="134"/>
      <c r="AD39" s="134"/>
      <c r="AE39" s="134"/>
      <c r="AF39" s="135"/>
      <c r="AG39" s="133"/>
      <c r="AH39" s="134"/>
      <c r="AI39" s="134"/>
      <c r="AJ39" s="134"/>
      <c r="AK39" s="134"/>
      <c r="AL39" s="134"/>
      <c r="AM39" s="134"/>
      <c r="AN39" s="134"/>
      <c r="AO39" s="136"/>
      <c r="AP39" s="137"/>
      <c r="AQ39" s="134"/>
      <c r="AR39" s="134"/>
      <c r="AS39" s="134"/>
      <c r="AT39" s="134"/>
      <c r="AU39" s="134"/>
      <c r="AV39" s="134"/>
      <c r="AW39" s="134"/>
      <c r="AX39" s="136"/>
      <c r="AY39" s="76">
        <f t="shared" si="5"/>
        <v>0</v>
      </c>
      <c r="AZ39" s="128"/>
      <c r="BA39" s="138"/>
      <c r="BB39" s="138"/>
      <c r="BC39" s="138"/>
      <c r="BD39" s="138"/>
      <c r="BE39" s="138"/>
      <c r="BF39" s="138"/>
      <c r="BG39" s="138"/>
      <c r="BH39" s="132"/>
    </row>
    <row r="40" spans="1:60" s="20" customFormat="1" ht="18.75" customHeight="1" outlineLevel="1">
      <c r="A40" s="124" t="s">
        <v>108</v>
      </c>
      <c r="B40" s="125" t="s">
        <v>122</v>
      </c>
      <c r="C40" s="126"/>
      <c r="D40" s="127"/>
      <c r="E40" s="127">
        <v>1200</v>
      </c>
      <c r="F40" s="127"/>
      <c r="G40" s="129"/>
      <c r="H40" s="130"/>
      <c r="I40" s="126"/>
      <c r="J40" s="127"/>
      <c r="K40" s="127"/>
      <c r="L40" s="127">
        <f t="shared" si="2"/>
        <v>0</v>
      </c>
      <c r="M40" s="129"/>
      <c r="N40" s="130"/>
      <c r="O40" s="131"/>
      <c r="P40" s="127"/>
      <c r="Q40" s="127"/>
      <c r="R40" s="127"/>
      <c r="S40" s="127"/>
      <c r="T40" s="127"/>
      <c r="U40" s="127"/>
      <c r="V40" s="127"/>
      <c r="W40" s="132"/>
      <c r="X40" s="133"/>
      <c r="Y40" s="134"/>
      <c r="Z40" s="134"/>
      <c r="AA40" s="134"/>
      <c r="AB40" s="134"/>
      <c r="AC40" s="134"/>
      <c r="AD40" s="134"/>
      <c r="AE40" s="134"/>
      <c r="AF40" s="135"/>
      <c r="AG40" s="133"/>
      <c r="AH40" s="134"/>
      <c r="AI40" s="134"/>
      <c r="AJ40" s="134"/>
      <c r="AK40" s="134"/>
      <c r="AL40" s="134"/>
      <c r="AM40" s="134"/>
      <c r="AN40" s="134"/>
      <c r="AO40" s="136"/>
      <c r="AP40" s="137"/>
      <c r="AQ40" s="134"/>
      <c r="AR40" s="134"/>
      <c r="AS40" s="134"/>
      <c r="AT40" s="134"/>
      <c r="AU40" s="134"/>
      <c r="AV40" s="134"/>
      <c r="AW40" s="134"/>
      <c r="AX40" s="136"/>
      <c r="AY40" s="76">
        <f t="shared" si="5"/>
        <v>0</v>
      </c>
      <c r="AZ40" s="128"/>
      <c r="BA40" s="138"/>
      <c r="BB40" s="138"/>
      <c r="BC40" s="138"/>
      <c r="BD40" s="138"/>
      <c r="BE40" s="138"/>
      <c r="BF40" s="138"/>
      <c r="BG40" s="138"/>
      <c r="BH40" s="132"/>
    </row>
    <row r="41" spans="1:60" s="20" customFormat="1" ht="18.75" customHeight="1" outlineLevel="1">
      <c r="A41" s="124" t="s">
        <v>109</v>
      </c>
      <c r="B41" s="125" t="s">
        <v>123</v>
      </c>
      <c r="C41" s="126"/>
      <c r="D41" s="127"/>
      <c r="E41" s="127">
        <v>1210</v>
      </c>
      <c r="F41" s="127"/>
      <c r="G41" s="129"/>
      <c r="H41" s="130"/>
      <c r="I41" s="126"/>
      <c r="J41" s="127"/>
      <c r="K41" s="127"/>
      <c r="L41" s="127">
        <f t="shared" si="2"/>
        <v>0</v>
      </c>
      <c r="M41" s="129"/>
      <c r="N41" s="130"/>
      <c r="O41" s="131"/>
      <c r="P41" s="127"/>
      <c r="Q41" s="127"/>
      <c r="R41" s="127"/>
      <c r="S41" s="127"/>
      <c r="T41" s="127"/>
      <c r="U41" s="127"/>
      <c r="V41" s="127"/>
      <c r="W41" s="132"/>
      <c r="X41" s="133"/>
      <c r="Y41" s="134"/>
      <c r="Z41" s="134"/>
      <c r="AA41" s="134"/>
      <c r="AB41" s="134"/>
      <c r="AC41" s="134"/>
      <c r="AD41" s="134"/>
      <c r="AE41" s="134"/>
      <c r="AF41" s="135"/>
      <c r="AG41" s="133"/>
      <c r="AH41" s="134"/>
      <c r="AI41" s="134"/>
      <c r="AJ41" s="134"/>
      <c r="AK41" s="134"/>
      <c r="AL41" s="134"/>
      <c r="AM41" s="134"/>
      <c r="AN41" s="134"/>
      <c r="AO41" s="136"/>
      <c r="AP41" s="137"/>
      <c r="AQ41" s="134"/>
      <c r="AR41" s="134"/>
      <c r="AS41" s="134"/>
      <c r="AT41" s="134"/>
      <c r="AU41" s="134"/>
      <c r="AV41" s="134"/>
      <c r="AW41" s="134"/>
      <c r="AX41" s="136"/>
      <c r="AY41" s="76">
        <f t="shared" si="5"/>
        <v>0</v>
      </c>
      <c r="AZ41" s="128"/>
      <c r="BA41" s="138"/>
      <c r="BB41" s="138"/>
      <c r="BC41" s="138"/>
      <c r="BD41" s="138"/>
      <c r="BE41" s="138"/>
      <c r="BF41" s="138"/>
      <c r="BG41" s="138"/>
      <c r="BH41" s="132"/>
    </row>
    <row r="42" spans="1:60" s="20" customFormat="1" ht="18.75" customHeight="1" outlineLevel="1">
      <c r="A42" s="124" t="s">
        <v>110</v>
      </c>
      <c r="B42" s="125" t="s">
        <v>124</v>
      </c>
      <c r="C42" s="126"/>
      <c r="D42" s="127"/>
      <c r="E42" s="127">
        <v>2000</v>
      </c>
      <c r="F42" s="127"/>
      <c r="G42" s="129"/>
      <c r="H42" s="130"/>
      <c r="I42" s="126"/>
      <c r="J42" s="127"/>
      <c r="K42" s="127"/>
      <c r="L42" s="127">
        <f t="shared" si="2"/>
        <v>0</v>
      </c>
      <c r="M42" s="129"/>
      <c r="N42" s="130"/>
      <c r="O42" s="131"/>
      <c r="P42" s="127"/>
      <c r="Q42" s="127"/>
      <c r="R42" s="127"/>
      <c r="S42" s="127"/>
      <c r="T42" s="127"/>
      <c r="U42" s="127"/>
      <c r="V42" s="127"/>
      <c r="W42" s="132"/>
      <c r="X42" s="133"/>
      <c r="Y42" s="134"/>
      <c r="Z42" s="134"/>
      <c r="AA42" s="134"/>
      <c r="AB42" s="134"/>
      <c r="AC42" s="134"/>
      <c r="AD42" s="134"/>
      <c r="AE42" s="134"/>
      <c r="AF42" s="135"/>
      <c r="AG42" s="133"/>
      <c r="AH42" s="134"/>
      <c r="AI42" s="134"/>
      <c r="AJ42" s="134"/>
      <c r="AK42" s="134"/>
      <c r="AL42" s="134"/>
      <c r="AM42" s="134"/>
      <c r="AN42" s="134"/>
      <c r="AO42" s="136"/>
      <c r="AP42" s="137"/>
      <c r="AQ42" s="134"/>
      <c r="AR42" s="134"/>
      <c r="AS42" s="134"/>
      <c r="AT42" s="134"/>
      <c r="AU42" s="134"/>
      <c r="AV42" s="134"/>
      <c r="AW42" s="134"/>
      <c r="AX42" s="136"/>
      <c r="AY42" s="76">
        <f t="shared" si="5"/>
        <v>0</v>
      </c>
      <c r="AZ42" s="128"/>
      <c r="BA42" s="138"/>
      <c r="BB42" s="138"/>
      <c r="BC42" s="138"/>
      <c r="BD42" s="138"/>
      <c r="BE42" s="138"/>
      <c r="BF42" s="138"/>
      <c r="BG42" s="138"/>
      <c r="BH42" s="132"/>
    </row>
    <row r="43" spans="1:60" s="20" customFormat="1" ht="18.75" customHeight="1" outlineLevel="1">
      <c r="A43" s="124" t="s">
        <v>111</v>
      </c>
      <c r="B43" s="125" t="s">
        <v>125</v>
      </c>
      <c r="C43" s="126"/>
      <c r="D43" s="127"/>
      <c r="E43" s="127"/>
      <c r="F43" s="127"/>
      <c r="G43" s="129"/>
      <c r="H43" s="130"/>
      <c r="I43" s="126"/>
      <c r="J43" s="127"/>
      <c r="K43" s="127"/>
      <c r="L43" s="127">
        <f t="shared" si="2"/>
        <v>0</v>
      </c>
      <c r="M43" s="129"/>
      <c r="N43" s="130"/>
      <c r="O43" s="131"/>
      <c r="P43" s="127"/>
      <c r="Q43" s="127"/>
      <c r="R43" s="127"/>
      <c r="S43" s="127"/>
      <c r="T43" s="127"/>
      <c r="U43" s="127"/>
      <c r="V43" s="127"/>
      <c r="W43" s="132"/>
      <c r="X43" s="133"/>
      <c r="Y43" s="134"/>
      <c r="Z43" s="134"/>
      <c r="AA43" s="134"/>
      <c r="AB43" s="134"/>
      <c r="AC43" s="134"/>
      <c r="AD43" s="134"/>
      <c r="AE43" s="134"/>
      <c r="AF43" s="135"/>
      <c r="AG43" s="133"/>
      <c r="AH43" s="134"/>
      <c r="AI43" s="134"/>
      <c r="AJ43" s="134"/>
      <c r="AK43" s="134"/>
      <c r="AL43" s="134"/>
      <c r="AM43" s="134"/>
      <c r="AN43" s="134"/>
      <c r="AO43" s="136"/>
      <c r="AP43" s="137"/>
      <c r="AQ43" s="134"/>
      <c r="AR43" s="134"/>
      <c r="AS43" s="134"/>
      <c r="AT43" s="134"/>
      <c r="AU43" s="134"/>
      <c r="AV43" s="134"/>
      <c r="AW43" s="134"/>
      <c r="AX43" s="136"/>
      <c r="AY43" s="76">
        <f t="shared" si="5"/>
        <v>0</v>
      </c>
      <c r="AZ43" s="128"/>
      <c r="BA43" s="138"/>
      <c r="BB43" s="138"/>
      <c r="BC43" s="138"/>
      <c r="BD43" s="138"/>
      <c r="BE43" s="138"/>
      <c r="BF43" s="138"/>
      <c r="BG43" s="138"/>
      <c r="BH43" s="132"/>
    </row>
    <row r="44" spans="1:60" s="20" customFormat="1" ht="18.75" customHeight="1" outlineLevel="1">
      <c r="A44" s="124" t="s">
        <v>112</v>
      </c>
      <c r="B44" s="125" t="s">
        <v>126</v>
      </c>
      <c r="C44" s="126"/>
      <c r="D44" s="127"/>
      <c r="E44" s="127">
        <v>14500</v>
      </c>
      <c r="F44" s="127"/>
      <c r="G44" s="129"/>
      <c r="H44" s="130"/>
      <c r="I44" s="126"/>
      <c r="J44" s="127"/>
      <c r="K44" s="127"/>
      <c r="L44" s="127">
        <f t="shared" si="2"/>
        <v>0</v>
      </c>
      <c r="M44" s="129"/>
      <c r="N44" s="130"/>
      <c r="O44" s="131"/>
      <c r="P44" s="127"/>
      <c r="Q44" s="127"/>
      <c r="R44" s="127"/>
      <c r="S44" s="127"/>
      <c r="T44" s="127"/>
      <c r="U44" s="127"/>
      <c r="V44" s="127"/>
      <c r="W44" s="132"/>
      <c r="X44" s="133"/>
      <c r="Y44" s="134"/>
      <c r="Z44" s="134"/>
      <c r="AA44" s="134"/>
      <c r="AB44" s="134"/>
      <c r="AC44" s="134"/>
      <c r="AD44" s="134"/>
      <c r="AE44" s="134"/>
      <c r="AF44" s="135"/>
      <c r="AG44" s="133"/>
      <c r="AH44" s="134"/>
      <c r="AI44" s="134"/>
      <c r="AJ44" s="134"/>
      <c r="AK44" s="134"/>
      <c r="AL44" s="134"/>
      <c r="AM44" s="134"/>
      <c r="AN44" s="134"/>
      <c r="AO44" s="136"/>
      <c r="AP44" s="137"/>
      <c r="AQ44" s="134"/>
      <c r="AR44" s="134"/>
      <c r="AS44" s="134"/>
      <c r="AT44" s="134"/>
      <c r="AU44" s="134"/>
      <c r="AV44" s="134"/>
      <c r="AW44" s="134"/>
      <c r="AX44" s="136"/>
      <c r="AY44" s="76">
        <f t="shared" si="5"/>
        <v>0</v>
      </c>
      <c r="AZ44" s="128"/>
      <c r="BA44" s="138"/>
      <c r="BB44" s="138"/>
      <c r="BC44" s="138"/>
      <c r="BD44" s="138"/>
      <c r="BE44" s="138"/>
      <c r="BF44" s="138"/>
      <c r="BG44" s="138"/>
      <c r="BH44" s="132"/>
    </row>
    <row r="45" spans="1:60" s="20" customFormat="1" ht="18.75" customHeight="1" outlineLevel="1">
      <c r="A45" s="124" t="s">
        <v>113</v>
      </c>
      <c r="B45" s="125" t="s">
        <v>127</v>
      </c>
      <c r="C45" s="126"/>
      <c r="D45" s="127"/>
      <c r="E45" s="127"/>
      <c r="F45" s="127"/>
      <c r="G45" s="129"/>
      <c r="H45" s="130"/>
      <c r="I45" s="126"/>
      <c r="J45" s="127"/>
      <c r="K45" s="127"/>
      <c r="L45" s="127">
        <f aca="true" t="shared" si="26" ref="L45:L71">+SUM(AZ45:BH45)</f>
        <v>0</v>
      </c>
      <c r="M45" s="129"/>
      <c r="N45" s="130"/>
      <c r="O45" s="131"/>
      <c r="P45" s="127"/>
      <c r="Q45" s="127"/>
      <c r="R45" s="127"/>
      <c r="S45" s="127"/>
      <c r="T45" s="127"/>
      <c r="U45" s="127"/>
      <c r="V45" s="127"/>
      <c r="W45" s="132"/>
      <c r="X45" s="133"/>
      <c r="Y45" s="134"/>
      <c r="Z45" s="134"/>
      <c r="AA45" s="134"/>
      <c r="AB45" s="134"/>
      <c r="AC45" s="134"/>
      <c r="AD45" s="134"/>
      <c r="AE45" s="134"/>
      <c r="AF45" s="135"/>
      <c r="AG45" s="133"/>
      <c r="AH45" s="134"/>
      <c r="AI45" s="134"/>
      <c r="AJ45" s="134"/>
      <c r="AK45" s="134"/>
      <c r="AL45" s="134"/>
      <c r="AM45" s="134"/>
      <c r="AN45" s="134"/>
      <c r="AO45" s="136"/>
      <c r="AP45" s="137"/>
      <c r="AQ45" s="134"/>
      <c r="AR45" s="134"/>
      <c r="AS45" s="134"/>
      <c r="AT45" s="134"/>
      <c r="AU45" s="134"/>
      <c r="AV45" s="134"/>
      <c r="AW45" s="134"/>
      <c r="AX45" s="136"/>
      <c r="AY45" s="76">
        <f t="shared" si="5"/>
        <v>0</v>
      </c>
      <c r="AZ45" s="128"/>
      <c r="BA45" s="138"/>
      <c r="BB45" s="138"/>
      <c r="BC45" s="138"/>
      <c r="BD45" s="138"/>
      <c r="BE45" s="138"/>
      <c r="BF45" s="138"/>
      <c r="BG45" s="138"/>
      <c r="BH45" s="132"/>
    </row>
    <row r="46" spans="1:60" s="20" customFormat="1" ht="18.75" customHeight="1" outlineLevel="1">
      <c r="A46" s="124" t="s">
        <v>114</v>
      </c>
      <c r="B46" s="125" t="s">
        <v>128</v>
      </c>
      <c r="C46" s="126"/>
      <c r="D46" s="127"/>
      <c r="E46" s="127">
        <v>2000</v>
      </c>
      <c r="F46" s="127"/>
      <c r="G46" s="129"/>
      <c r="H46" s="130"/>
      <c r="I46" s="126"/>
      <c r="J46" s="127"/>
      <c r="K46" s="127"/>
      <c r="L46" s="127">
        <f t="shared" si="26"/>
        <v>0</v>
      </c>
      <c r="M46" s="129"/>
      <c r="N46" s="130"/>
      <c r="O46" s="131"/>
      <c r="P46" s="127"/>
      <c r="Q46" s="127"/>
      <c r="R46" s="127"/>
      <c r="S46" s="127"/>
      <c r="T46" s="127"/>
      <c r="U46" s="127"/>
      <c r="V46" s="127"/>
      <c r="W46" s="132"/>
      <c r="X46" s="133"/>
      <c r="Y46" s="134"/>
      <c r="Z46" s="134"/>
      <c r="AA46" s="134"/>
      <c r="AB46" s="134"/>
      <c r="AC46" s="134"/>
      <c r="AD46" s="134"/>
      <c r="AE46" s="134"/>
      <c r="AF46" s="135"/>
      <c r="AG46" s="133"/>
      <c r="AH46" s="134"/>
      <c r="AI46" s="134"/>
      <c r="AJ46" s="134"/>
      <c r="AK46" s="134"/>
      <c r="AL46" s="134"/>
      <c r="AM46" s="134"/>
      <c r="AN46" s="134"/>
      <c r="AO46" s="136"/>
      <c r="AP46" s="137"/>
      <c r="AQ46" s="134"/>
      <c r="AR46" s="134"/>
      <c r="AS46" s="134"/>
      <c r="AT46" s="134"/>
      <c r="AU46" s="134"/>
      <c r="AV46" s="134"/>
      <c r="AW46" s="134"/>
      <c r="AX46" s="136"/>
      <c r="AY46" s="76">
        <f t="shared" si="5"/>
        <v>0</v>
      </c>
      <c r="AZ46" s="128"/>
      <c r="BA46" s="138"/>
      <c r="BB46" s="138"/>
      <c r="BC46" s="138"/>
      <c r="BD46" s="138"/>
      <c r="BE46" s="138"/>
      <c r="BF46" s="138"/>
      <c r="BG46" s="138"/>
      <c r="BH46" s="132"/>
    </row>
    <row r="47" spans="1:60" s="20" customFormat="1" ht="18.75" customHeight="1" outlineLevel="1">
      <c r="A47" s="124" t="s">
        <v>115</v>
      </c>
      <c r="B47" s="125" t="s">
        <v>129</v>
      </c>
      <c r="C47" s="126"/>
      <c r="D47" s="127"/>
      <c r="E47" s="127">
        <v>2741.17</v>
      </c>
      <c r="F47" s="127"/>
      <c r="G47" s="129"/>
      <c r="H47" s="130"/>
      <c r="I47" s="126"/>
      <c r="J47" s="127"/>
      <c r="K47" s="127"/>
      <c r="L47" s="127">
        <f t="shared" si="26"/>
        <v>0</v>
      </c>
      <c r="M47" s="129"/>
      <c r="N47" s="130"/>
      <c r="O47" s="131"/>
      <c r="P47" s="127"/>
      <c r="Q47" s="127"/>
      <c r="R47" s="127"/>
      <c r="S47" s="127"/>
      <c r="T47" s="127"/>
      <c r="U47" s="127"/>
      <c r="V47" s="127"/>
      <c r="W47" s="132"/>
      <c r="X47" s="133"/>
      <c r="Y47" s="134"/>
      <c r="Z47" s="134"/>
      <c r="AA47" s="134"/>
      <c r="AB47" s="134"/>
      <c r="AC47" s="134"/>
      <c r="AD47" s="134"/>
      <c r="AE47" s="134"/>
      <c r="AF47" s="135"/>
      <c r="AG47" s="133"/>
      <c r="AH47" s="134"/>
      <c r="AI47" s="134"/>
      <c r="AJ47" s="134"/>
      <c r="AK47" s="134"/>
      <c r="AL47" s="134"/>
      <c r="AM47" s="134"/>
      <c r="AN47" s="134"/>
      <c r="AO47" s="136"/>
      <c r="AP47" s="137"/>
      <c r="AQ47" s="134"/>
      <c r="AR47" s="134"/>
      <c r="AS47" s="134"/>
      <c r="AT47" s="134"/>
      <c r="AU47" s="134"/>
      <c r="AV47" s="134"/>
      <c r="AW47" s="134"/>
      <c r="AX47" s="136"/>
      <c r="AY47" s="76">
        <f t="shared" si="5"/>
        <v>0</v>
      </c>
      <c r="AZ47" s="128"/>
      <c r="BA47" s="138"/>
      <c r="BB47" s="138"/>
      <c r="BC47" s="138"/>
      <c r="BD47" s="138"/>
      <c r="BE47" s="138"/>
      <c r="BF47" s="138"/>
      <c r="BG47" s="138"/>
      <c r="BH47" s="132"/>
    </row>
    <row r="48" spans="1:60" s="20" customFormat="1" ht="18.75" customHeight="1" outlineLevel="1">
      <c r="A48" s="124" t="s">
        <v>116</v>
      </c>
      <c r="B48" s="125" t="s">
        <v>130</v>
      </c>
      <c r="C48" s="126"/>
      <c r="D48" s="127"/>
      <c r="E48" s="127">
        <v>1300</v>
      </c>
      <c r="F48" s="127"/>
      <c r="G48" s="129"/>
      <c r="H48" s="130"/>
      <c r="I48" s="126"/>
      <c r="J48" s="127"/>
      <c r="K48" s="127"/>
      <c r="L48" s="127">
        <f t="shared" si="26"/>
        <v>0</v>
      </c>
      <c r="M48" s="129"/>
      <c r="N48" s="130"/>
      <c r="O48" s="131"/>
      <c r="P48" s="127"/>
      <c r="Q48" s="127"/>
      <c r="R48" s="127"/>
      <c r="S48" s="127"/>
      <c r="T48" s="127"/>
      <c r="U48" s="127"/>
      <c r="V48" s="127"/>
      <c r="W48" s="132"/>
      <c r="X48" s="133"/>
      <c r="Y48" s="134"/>
      <c r="Z48" s="134"/>
      <c r="AA48" s="134"/>
      <c r="AB48" s="134"/>
      <c r="AC48" s="134"/>
      <c r="AD48" s="134"/>
      <c r="AE48" s="134"/>
      <c r="AF48" s="135"/>
      <c r="AG48" s="133"/>
      <c r="AH48" s="134"/>
      <c r="AI48" s="134"/>
      <c r="AJ48" s="134"/>
      <c r="AK48" s="134"/>
      <c r="AL48" s="134"/>
      <c r="AM48" s="134"/>
      <c r="AN48" s="134"/>
      <c r="AO48" s="136"/>
      <c r="AP48" s="137"/>
      <c r="AQ48" s="134"/>
      <c r="AR48" s="134"/>
      <c r="AS48" s="134"/>
      <c r="AT48" s="134"/>
      <c r="AU48" s="134"/>
      <c r="AV48" s="134"/>
      <c r="AW48" s="134"/>
      <c r="AX48" s="136"/>
      <c r="AY48" s="76">
        <f t="shared" si="5"/>
        <v>0</v>
      </c>
      <c r="AZ48" s="128"/>
      <c r="BA48" s="138"/>
      <c r="BB48" s="138"/>
      <c r="BC48" s="138"/>
      <c r="BD48" s="138"/>
      <c r="BE48" s="138"/>
      <c r="BF48" s="138"/>
      <c r="BG48" s="138"/>
      <c r="BH48" s="132"/>
    </row>
    <row r="49" spans="1:60" s="2" customFormat="1" ht="18.75" outlineLevel="1">
      <c r="A49" s="139" t="s">
        <v>35</v>
      </c>
      <c r="B49" s="104" t="s">
        <v>56</v>
      </c>
      <c r="C49" s="105">
        <v>5515</v>
      </c>
      <c r="D49" s="106">
        <v>10000</v>
      </c>
      <c r="E49" s="106">
        <v>23458.25</v>
      </c>
      <c r="F49" s="106">
        <f>+L49</f>
        <v>10000</v>
      </c>
      <c r="G49" s="107">
        <f aca="true" t="shared" si="27" ref="G49:G69">+E49/D49</f>
        <v>2.345825</v>
      </c>
      <c r="H49" s="108">
        <f aca="true" t="shared" si="28" ref="H49:H71">+E49/C49</f>
        <v>4.253535811423391</v>
      </c>
      <c r="I49" s="105"/>
      <c r="J49" s="106">
        <f aca="true" t="shared" si="29" ref="J49:J67">+AM49+AN49+AO49+AP49+AQ49+AR49+AS49+AT49+AU49</f>
        <v>10000</v>
      </c>
      <c r="K49" s="106"/>
      <c r="L49" s="106">
        <f t="shared" si="26"/>
        <v>10000</v>
      </c>
      <c r="M49" s="107"/>
      <c r="N49" s="108"/>
      <c r="O49" s="109"/>
      <c r="P49" s="106"/>
      <c r="Q49" s="106"/>
      <c r="R49" s="106"/>
      <c r="S49" s="106"/>
      <c r="T49" s="106"/>
      <c r="U49" s="106"/>
      <c r="V49" s="106"/>
      <c r="W49" s="110"/>
      <c r="X49" s="109"/>
      <c r="Y49" s="106"/>
      <c r="Z49" s="106"/>
      <c r="AA49" s="106"/>
      <c r="AB49" s="106"/>
      <c r="AC49" s="106"/>
      <c r="AD49" s="106"/>
      <c r="AE49" s="106"/>
      <c r="AF49" s="110"/>
      <c r="AG49" s="109"/>
      <c r="AH49" s="106"/>
      <c r="AI49" s="106">
        <v>3500</v>
      </c>
      <c r="AJ49" s="106"/>
      <c r="AK49" s="106"/>
      <c r="AL49" s="106"/>
      <c r="AM49" s="106"/>
      <c r="AN49" s="106"/>
      <c r="AO49" s="111"/>
      <c r="AP49" s="105"/>
      <c r="AQ49" s="106"/>
      <c r="AR49" s="106">
        <v>6894</v>
      </c>
      <c r="AS49" s="106">
        <v>3106</v>
      </c>
      <c r="AT49" s="106"/>
      <c r="AU49" s="106"/>
      <c r="AV49" s="106"/>
      <c r="AW49" s="106"/>
      <c r="AX49" s="111"/>
      <c r="AY49" s="76">
        <f t="shared" si="5"/>
        <v>0</v>
      </c>
      <c r="AZ49" s="112"/>
      <c r="BA49" s="111"/>
      <c r="BB49" s="111"/>
      <c r="BC49" s="111">
        <v>10000</v>
      </c>
      <c r="BD49" s="111"/>
      <c r="BE49" s="111"/>
      <c r="BF49" s="111"/>
      <c r="BG49" s="111"/>
      <c r="BH49" s="110"/>
    </row>
    <row r="50" spans="1:60" s="2" customFormat="1" ht="18.75" outlineLevel="1">
      <c r="A50" s="113" t="s">
        <v>36</v>
      </c>
      <c r="B50" s="104" t="s">
        <v>14</v>
      </c>
      <c r="C50" s="105"/>
      <c r="D50" s="106">
        <f>+D51+D52</f>
        <v>1500</v>
      </c>
      <c r="E50" s="106">
        <f>+E51+E52</f>
        <v>406.89</v>
      </c>
      <c r="F50" s="106">
        <f>+F51+F52</f>
        <v>2550</v>
      </c>
      <c r="G50" s="107">
        <f t="shared" si="27"/>
        <v>0.27126</v>
      </c>
      <c r="H50" s="108"/>
      <c r="I50" s="105"/>
      <c r="J50" s="106">
        <f t="shared" si="29"/>
        <v>1500</v>
      </c>
      <c r="K50" s="106"/>
      <c r="L50" s="106">
        <f t="shared" si="26"/>
        <v>2550</v>
      </c>
      <c r="M50" s="107"/>
      <c r="N50" s="108"/>
      <c r="O50" s="109">
        <f>+O51+O52</f>
        <v>0</v>
      </c>
      <c r="P50" s="106"/>
      <c r="Q50" s="106"/>
      <c r="R50" s="106"/>
      <c r="S50" s="106"/>
      <c r="T50" s="106"/>
      <c r="U50" s="106"/>
      <c r="V50" s="106"/>
      <c r="W50" s="110"/>
      <c r="X50" s="109"/>
      <c r="Y50" s="106"/>
      <c r="Z50" s="106"/>
      <c r="AA50" s="106"/>
      <c r="AB50" s="106"/>
      <c r="AC50" s="106"/>
      <c r="AD50" s="106"/>
      <c r="AE50" s="106"/>
      <c r="AF50" s="110"/>
      <c r="AG50" s="109"/>
      <c r="AH50" s="106"/>
      <c r="AI50" s="106">
        <v>750</v>
      </c>
      <c r="AJ50" s="106"/>
      <c r="AK50" s="106"/>
      <c r="AL50" s="106"/>
      <c r="AM50" s="106"/>
      <c r="AN50" s="106"/>
      <c r="AO50" s="111"/>
      <c r="AP50" s="105">
        <f>+AP51+AP52</f>
        <v>0</v>
      </c>
      <c r="AQ50" s="106">
        <f aca="true" t="shared" si="30" ref="AQ50:AX50">+AQ51+AQ52</f>
        <v>0</v>
      </c>
      <c r="AR50" s="106">
        <f t="shared" si="30"/>
        <v>1500</v>
      </c>
      <c r="AS50" s="106">
        <f t="shared" si="30"/>
        <v>0</v>
      </c>
      <c r="AT50" s="106">
        <f t="shared" si="30"/>
        <v>0</v>
      </c>
      <c r="AU50" s="106">
        <f t="shared" si="30"/>
        <v>0</v>
      </c>
      <c r="AV50" s="106">
        <f t="shared" si="30"/>
        <v>0</v>
      </c>
      <c r="AW50" s="106">
        <f t="shared" si="30"/>
        <v>0</v>
      </c>
      <c r="AX50" s="111">
        <f t="shared" si="30"/>
        <v>0</v>
      </c>
      <c r="AY50" s="76">
        <f t="shared" si="5"/>
        <v>0</v>
      </c>
      <c r="AZ50" s="112">
        <f aca="true" t="shared" si="31" ref="AZ50:BH50">+AZ51+AZ52</f>
        <v>0</v>
      </c>
      <c r="BA50" s="111">
        <f t="shared" si="31"/>
        <v>0</v>
      </c>
      <c r="BB50" s="111">
        <f t="shared" si="31"/>
        <v>0</v>
      </c>
      <c r="BC50" s="111">
        <f t="shared" si="31"/>
        <v>2550</v>
      </c>
      <c r="BD50" s="111">
        <f t="shared" si="31"/>
        <v>0</v>
      </c>
      <c r="BE50" s="111">
        <f t="shared" si="31"/>
        <v>0</v>
      </c>
      <c r="BF50" s="111">
        <f t="shared" si="31"/>
        <v>0</v>
      </c>
      <c r="BG50" s="111">
        <f t="shared" si="31"/>
        <v>0</v>
      </c>
      <c r="BH50" s="110">
        <f t="shared" si="31"/>
        <v>0</v>
      </c>
    </row>
    <row r="51" spans="1:60" s="20" customFormat="1" ht="18.75" outlineLevel="1">
      <c r="A51" s="124" t="s">
        <v>91</v>
      </c>
      <c r="B51" s="125" t="s">
        <v>81</v>
      </c>
      <c r="C51" s="126"/>
      <c r="D51" s="127">
        <v>750</v>
      </c>
      <c r="E51" s="127">
        <v>406.89</v>
      </c>
      <c r="F51" s="127">
        <f>+L51</f>
        <v>1275</v>
      </c>
      <c r="G51" s="129">
        <f t="shared" si="27"/>
        <v>0.54252</v>
      </c>
      <c r="H51" s="130"/>
      <c r="I51" s="126"/>
      <c r="J51" s="127">
        <f t="shared" si="29"/>
        <v>750</v>
      </c>
      <c r="K51" s="127"/>
      <c r="L51" s="127">
        <f t="shared" si="26"/>
        <v>1275</v>
      </c>
      <c r="M51" s="129"/>
      <c r="N51" s="130"/>
      <c r="O51" s="131"/>
      <c r="P51" s="127"/>
      <c r="Q51" s="127"/>
      <c r="R51" s="127"/>
      <c r="S51" s="127"/>
      <c r="T51" s="127"/>
      <c r="U51" s="127"/>
      <c r="V51" s="127"/>
      <c r="W51" s="132"/>
      <c r="X51" s="133"/>
      <c r="Y51" s="134"/>
      <c r="Z51" s="134"/>
      <c r="AA51" s="134"/>
      <c r="AB51" s="134"/>
      <c r="AC51" s="134"/>
      <c r="AD51" s="134"/>
      <c r="AE51" s="134"/>
      <c r="AF51" s="135"/>
      <c r="AG51" s="133"/>
      <c r="AH51" s="134"/>
      <c r="AI51" s="134"/>
      <c r="AJ51" s="134"/>
      <c r="AK51" s="134"/>
      <c r="AL51" s="134"/>
      <c r="AM51" s="134"/>
      <c r="AN51" s="134"/>
      <c r="AO51" s="136"/>
      <c r="AP51" s="137"/>
      <c r="AQ51" s="134"/>
      <c r="AR51" s="134">
        <v>750</v>
      </c>
      <c r="AS51" s="134"/>
      <c r="AT51" s="134"/>
      <c r="AU51" s="134"/>
      <c r="AV51" s="134"/>
      <c r="AW51" s="134"/>
      <c r="AX51" s="136"/>
      <c r="AY51" s="76">
        <f t="shared" si="5"/>
        <v>0</v>
      </c>
      <c r="AZ51" s="128"/>
      <c r="BA51" s="138"/>
      <c r="BB51" s="138"/>
      <c r="BC51" s="138">
        <v>1275</v>
      </c>
      <c r="BD51" s="138"/>
      <c r="BE51" s="138"/>
      <c r="BF51" s="138"/>
      <c r="BG51" s="138"/>
      <c r="BH51" s="132"/>
    </row>
    <row r="52" spans="1:60" s="20" customFormat="1" ht="18.75" outlineLevel="1">
      <c r="A52" s="124" t="s">
        <v>92</v>
      </c>
      <c r="B52" s="125" t="s">
        <v>83</v>
      </c>
      <c r="C52" s="126"/>
      <c r="D52" s="127">
        <v>750</v>
      </c>
      <c r="E52" s="127"/>
      <c r="F52" s="127">
        <f>+L52</f>
        <v>1275</v>
      </c>
      <c r="G52" s="129">
        <f t="shared" si="27"/>
        <v>0</v>
      </c>
      <c r="H52" s="130"/>
      <c r="I52" s="126"/>
      <c r="J52" s="127">
        <f t="shared" si="29"/>
        <v>750</v>
      </c>
      <c r="K52" s="127"/>
      <c r="L52" s="127">
        <f t="shared" si="26"/>
        <v>1275</v>
      </c>
      <c r="M52" s="129"/>
      <c r="N52" s="130"/>
      <c r="O52" s="131"/>
      <c r="P52" s="127"/>
      <c r="Q52" s="127"/>
      <c r="R52" s="127"/>
      <c r="S52" s="127"/>
      <c r="T52" s="127"/>
      <c r="U52" s="127"/>
      <c r="V52" s="127"/>
      <c r="W52" s="132"/>
      <c r="X52" s="133"/>
      <c r="Y52" s="134"/>
      <c r="Z52" s="134"/>
      <c r="AA52" s="134"/>
      <c r="AB52" s="134"/>
      <c r="AC52" s="134"/>
      <c r="AD52" s="134"/>
      <c r="AE52" s="134"/>
      <c r="AF52" s="135"/>
      <c r="AG52" s="133"/>
      <c r="AH52" s="134"/>
      <c r="AI52" s="134"/>
      <c r="AJ52" s="134"/>
      <c r="AK52" s="134"/>
      <c r="AL52" s="134"/>
      <c r="AM52" s="134"/>
      <c r="AN52" s="134"/>
      <c r="AO52" s="136"/>
      <c r="AP52" s="137"/>
      <c r="AQ52" s="134"/>
      <c r="AR52" s="134">
        <v>750</v>
      </c>
      <c r="AS52" s="134"/>
      <c r="AT52" s="134"/>
      <c r="AU52" s="134"/>
      <c r="AV52" s="134"/>
      <c r="AW52" s="134"/>
      <c r="AX52" s="136"/>
      <c r="AY52" s="76">
        <f t="shared" si="5"/>
        <v>0</v>
      </c>
      <c r="AZ52" s="128"/>
      <c r="BA52" s="138"/>
      <c r="BB52" s="138"/>
      <c r="BC52" s="138">
        <v>1275</v>
      </c>
      <c r="BD52" s="138"/>
      <c r="BE52" s="138"/>
      <c r="BF52" s="138"/>
      <c r="BG52" s="138"/>
      <c r="BH52" s="132"/>
    </row>
    <row r="53" spans="1:60" s="2" customFormat="1" ht="18.75" outlineLevel="1">
      <c r="A53" s="113" t="s">
        <v>37</v>
      </c>
      <c r="B53" s="104" t="s">
        <v>15</v>
      </c>
      <c r="C53" s="105">
        <v>3106</v>
      </c>
      <c r="D53" s="106">
        <f>+D54+D55</f>
        <v>6000</v>
      </c>
      <c r="E53" s="106">
        <f>+E54+E55</f>
        <v>12977.87</v>
      </c>
      <c r="F53" s="106">
        <f>+F54+F55</f>
        <v>8000</v>
      </c>
      <c r="G53" s="107">
        <f t="shared" si="27"/>
        <v>2.1629783333333337</v>
      </c>
      <c r="H53" s="108">
        <f t="shared" si="28"/>
        <v>4.178322601416613</v>
      </c>
      <c r="I53" s="105"/>
      <c r="J53" s="106">
        <f t="shared" si="29"/>
        <v>6000</v>
      </c>
      <c r="K53" s="106"/>
      <c r="L53" s="106">
        <f t="shared" si="26"/>
        <v>8000</v>
      </c>
      <c r="M53" s="107"/>
      <c r="N53" s="108"/>
      <c r="O53" s="109">
        <f>+O54+O55</f>
        <v>0</v>
      </c>
      <c r="P53" s="106">
        <f aca="true" t="shared" si="32" ref="P53:W53">+P54+P55</f>
        <v>0</v>
      </c>
      <c r="Q53" s="106">
        <f t="shared" si="32"/>
        <v>0</v>
      </c>
      <c r="R53" s="106">
        <f t="shared" si="32"/>
        <v>0</v>
      </c>
      <c r="S53" s="106">
        <f t="shared" si="32"/>
        <v>0</v>
      </c>
      <c r="T53" s="106">
        <f t="shared" si="32"/>
        <v>0</v>
      </c>
      <c r="U53" s="106">
        <f t="shared" si="32"/>
        <v>0</v>
      </c>
      <c r="V53" s="106">
        <f t="shared" si="32"/>
        <v>0</v>
      </c>
      <c r="W53" s="110">
        <f t="shared" si="32"/>
        <v>0</v>
      </c>
      <c r="X53" s="109"/>
      <c r="Y53" s="106"/>
      <c r="Z53" s="106"/>
      <c r="AA53" s="106"/>
      <c r="AB53" s="106"/>
      <c r="AC53" s="106"/>
      <c r="AD53" s="106"/>
      <c r="AE53" s="106"/>
      <c r="AF53" s="110"/>
      <c r="AG53" s="109"/>
      <c r="AH53" s="106"/>
      <c r="AI53" s="106">
        <v>3500</v>
      </c>
      <c r="AJ53" s="106"/>
      <c r="AK53" s="106"/>
      <c r="AL53" s="106"/>
      <c r="AM53" s="106"/>
      <c r="AN53" s="106"/>
      <c r="AO53" s="111"/>
      <c r="AP53" s="105">
        <f>+AP54+AP55</f>
        <v>0</v>
      </c>
      <c r="AQ53" s="106">
        <f aca="true" t="shared" si="33" ref="AQ53:AX53">+AQ54+AQ55</f>
        <v>0</v>
      </c>
      <c r="AR53" s="106">
        <f t="shared" si="33"/>
        <v>6000</v>
      </c>
      <c r="AS53" s="106">
        <f t="shared" si="33"/>
        <v>0</v>
      </c>
      <c r="AT53" s="106">
        <f t="shared" si="33"/>
        <v>0</v>
      </c>
      <c r="AU53" s="106">
        <f t="shared" si="33"/>
        <v>0</v>
      </c>
      <c r="AV53" s="106">
        <f t="shared" si="33"/>
        <v>0</v>
      </c>
      <c r="AW53" s="106">
        <f t="shared" si="33"/>
        <v>0</v>
      </c>
      <c r="AX53" s="111">
        <f t="shared" si="33"/>
        <v>0</v>
      </c>
      <c r="AY53" s="76">
        <f t="shared" si="5"/>
        <v>0</v>
      </c>
      <c r="AZ53" s="112">
        <f aca="true" t="shared" si="34" ref="AZ53:BH53">+AZ54+AZ55</f>
        <v>0</v>
      </c>
      <c r="BA53" s="111">
        <f t="shared" si="34"/>
        <v>0</v>
      </c>
      <c r="BB53" s="111">
        <f t="shared" si="34"/>
        <v>0</v>
      </c>
      <c r="BC53" s="111">
        <f t="shared" si="34"/>
        <v>8000</v>
      </c>
      <c r="BD53" s="111">
        <f t="shared" si="34"/>
        <v>0</v>
      </c>
      <c r="BE53" s="111">
        <f t="shared" si="34"/>
        <v>0</v>
      </c>
      <c r="BF53" s="111">
        <f t="shared" si="34"/>
        <v>0</v>
      </c>
      <c r="BG53" s="111">
        <f t="shared" si="34"/>
        <v>0</v>
      </c>
      <c r="BH53" s="110">
        <f t="shared" si="34"/>
        <v>0</v>
      </c>
    </row>
    <row r="54" spans="1:60" s="20" customFormat="1" ht="18.75" outlineLevel="1">
      <c r="A54" s="124" t="s">
        <v>93</v>
      </c>
      <c r="B54" s="125" t="s">
        <v>81</v>
      </c>
      <c r="C54" s="126"/>
      <c r="D54" s="127">
        <v>3000</v>
      </c>
      <c r="E54" s="127">
        <v>8781.28</v>
      </c>
      <c r="F54" s="127">
        <f>+L54</f>
        <v>4000</v>
      </c>
      <c r="G54" s="129">
        <f t="shared" si="27"/>
        <v>2.9270933333333335</v>
      </c>
      <c r="H54" s="130"/>
      <c r="I54" s="126"/>
      <c r="J54" s="127">
        <f t="shared" si="29"/>
        <v>3000</v>
      </c>
      <c r="K54" s="127"/>
      <c r="L54" s="127">
        <f t="shared" si="26"/>
        <v>4000</v>
      </c>
      <c r="M54" s="129"/>
      <c r="N54" s="130"/>
      <c r="O54" s="131"/>
      <c r="P54" s="127"/>
      <c r="Q54" s="127"/>
      <c r="R54" s="127"/>
      <c r="S54" s="127"/>
      <c r="T54" s="127"/>
      <c r="U54" s="127"/>
      <c r="V54" s="127"/>
      <c r="W54" s="132"/>
      <c r="X54" s="133"/>
      <c r="Y54" s="134"/>
      <c r="Z54" s="134"/>
      <c r="AA54" s="134"/>
      <c r="AB54" s="134"/>
      <c r="AC54" s="134"/>
      <c r="AD54" s="134"/>
      <c r="AE54" s="134"/>
      <c r="AF54" s="135"/>
      <c r="AG54" s="133"/>
      <c r="AH54" s="134"/>
      <c r="AI54" s="134"/>
      <c r="AJ54" s="134"/>
      <c r="AK54" s="134"/>
      <c r="AL54" s="134"/>
      <c r="AM54" s="134"/>
      <c r="AN54" s="134"/>
      <c r="AO54" s="136"/>
      <c r="AP54" s="137"/>
      <c r="AQ54" s="134"/>
      <c r="AR54" s="134">
        <v>3000</v>
      </c>
      <c r="AS54" s="134"/>
      <c r="AT54" s="134"/>
      <c r="AU54" s="134"/>
      <c r="AV54" s="134"/>
      <c r="AW54" s="134"/>
      <c r="AX54" s="136"/>
      <c r="AY54" s="76">
        <f t="shared" si="5"/>
        <v>0</v>
      </c>
      <c r="AZ54" s="128"/>
      <c r="BA54" s="138"/>
      <c r="BB54" s="138"/>
      <c r="BC54" s="138">
        <v>4000</v>
      </c>
      <c r="BD54" s="138"/>
      <c r="BE54" s="138"/>
      <c r="BF54" s="138"/>
      <c r="BG54" s="138"/>
      <c r="BH54" s="132"/>
    </row>
    <row r="55" spans="1:60" s="20" customFormat="1" ht="18.75" outlineLevel="1">
      <c r="A55" s="124" t="s">
        <v>94</v>
      </c>
      <c r="B55" s="125" t="s">
        <v>83</v>
      </c>
      <c r="C55" s="126"/>
      <c r="D55" s="127">
        <v>3000</v>
      </c>
      <c r="E55" s="127">
        <v>4196.59</v>
      </c>
      <c r="F55" s="127">
        <f aca="true" t="shared" si="35" ref="F55:F60">+L55</f>
        <v>4000</v>
      </c>
      <c r="G55" s="129">
        <f t="shared" si="27"/>
        <v>1.3988633333333333</v>
      </c>
      <c r="H55" s="130"/>
      <c r="I55" s="126"/>
      <c r="J55" s="127">
        <f t="shared" si="29"/>
        <v>3000</v>
      </c>
      <c r="K55" s="127"/>
      <c r="L55" s="127">
        <f t="shared" si="26"/>
        <v>4000</v>
      </c>
      <c r="M55" s="129"/>
      <c r="N55" s="130"/>
      <c r="O55" s="131"/>
      <c r="P55" s="127"/>
      <c r="Q55" s="127"/>
      <c r="R55" s="127"/>
      <c r="S55" s="127"/>
      <c r="T55" s="127"/>
      <c r="U55" s="127"/>
      <c r="V55" s="127"/>
      <c r="W55" s="132"/>
      <c r="X55" s="133"/>
      <c r="Y55" s="134"/>
      <c r="Z55" s="134"/>
      <c r="AA55" s="134"/>
      <c r="AB55" s="134"/>
      <c r="AC55" s="134"/>
      <c r="AD55" s="134"/>
      <c r="AE55" s="134"/>
      <c r="AF55" s="135"/>
      <c r="AG55" s="133"/>
      <c r="AH55" s="134"/>
      <c r="AI55" s="134"/>
      <c r="AJ55" s="134"/>
      <c r="AK55" s="134"/>
      <c r="AL55" s="134"/>
      <c r="AM55" s="134"/>
      <c r="AN55" s="134"/>
      <c r="AO55" s="136"/>
      <c r="AP55" s="137"/>
      <c r="AQ55" s="134"/>
      <c r="AR55" s="134">
        <v>3000</v>
      </c>
      <c r="AS55" s="134"/>
      <c r="AT55" s="134"/>
      <c r="AU55" s="134"/>
      <c r="AV55" s="134"/>
      <c r="AW55" s="134"/>
      <c r="AX55" s="136"/>
      <c r="AY55" s="76">
        <f t="shared" si="5"/>
        <v>0</v>
      </c>
      <c r="AZ55" s="128"/>
      <c r="BA55" s="138"/>
      <c r="BB55" s="138"/>
      <c r="BC55" s="138">
        <v>4000</v>
      </c>
      <c r="BD55" s="138"/>
      <c r="BE55" s="138"/>
      <c r="BF55" s="138"/>
      <c r="BG55" s="138"/>
      <c r="BH55" s="132"/>
    </row>
    <row r="56" spans="1:60" s="2" customFormat="1" ht="18.75" outlineLevel="1">
      <c r="A56" s="113" t="s">
        <v>95</v>
      </c>
      <c r="B56" s="140" t="s">
        <v>142</v>
      </c>
      <c r="C56" s="105"/>
      <c r="D56" s="106"/>
      <c r="E56" s="106"/>
      <c r="F56" s="134"/>
      <c r="G56" s="141"/>
      <c r="H56" s="108"/>
      <c r="I56" s="105"/>
      <c r="J56" s="106">
        <f t="shared" si="29"/>
        <v>1050</v>
      </c>
      <c r="K56" s="106"/>
      <c r="L56" s="106">
        <f t="shared" si="26"/>
        <v>0</v>
      </c>
      <c r="M56" s="107"/>
      <c r="N56" s="108"/>
      <c r="O56" s="109"/>
      <c r="P56" s="106"/>
      <c r="Q56" s="106"/>
      <c r="R56" s="106"/>
      <c r="S56" s="106"/>
      <c r="T56" s="106"/>
      <c r="U56" s="106"/>
      <c r="V56" s="106"/>
      <c r="W56" s="110"/>
      <c r="X56" s="109"/>
      <c r="Y56" s="106"/>
      <c r="Z56" s="106"/>
      <c r="AA56" s="106"/>
      <c r="AB56" s="106"/>
      <c r="AC56" s="106"/>
      <c r="AD56" s="106"/>
      <c r="AE56" s="106"/>
      <c r="AF56" s="110"/>
      <c r="AG56" s="109"/>
      <c r="AH56" s="106"/>
      <c r="AI56" s="106"/>
      <c r="AJ56" s="106"/>
      <c r="AK56" s="106"/>
      <c r="AL56" s="106"/>
      <c r="AM56" s="106"/>
      <c r="AN56" s="106"/>
      <c r="AO56" s="111"/>
      <c r="AP56" s="105">
        <v>500</v>
      </c>
      <c r="AQ56" s="106"/>
      <c r="AR56" s="106">
        <v>550</v>
      </c>
      <c r="AS56" s="106"/>
      <c r="AT56" s="106"/>
      <c r="AU56" s="106"/>
      <c r="AV56" s="106"/>
      <c r="AW56" s="106"/>
      <c r="AX56" s="111"/>
      <c r="AY56" s="76">
        <f t="shared" si="5"/>
        <v>0</v>
      </c>
      <c r="AZ56" s="112"/>
      <c r="BA56" s="111"/>
      <c r="BB56" s="111"/>
      <c r="BC56" s="111"/>
      <c r="BD56" s="111"/>
      <c r="BE56" s="111"/>
      <c r="BF56" s="111"/>
      <c r="BG56" s="111"/>
      <c r="BH56" s="110"/>
    </row>
    <row r="57" spans="1:60" s="2" customFormat="1" ht="18.75" outlineLevel="1">
      <c r="A57" s="113" t="s">
        <v>96</v>
      </c>
      <c r="B57" s="104" t="s">
        <v>53</v>
      </c>
      <c r="C57" s="105"/>
      <c r="D57" s="106">
        <v>1100</v>
      </c>
      <c r="E57" s="106">
        <v>1961.55</v>
      </c>
      <c r="F57" s="134">
        <f t="shared" si="35"/>
        <v>1100</v>
      </c>
      <c r="G57" s="141">
        <f t="shared" si="27"/>
        <v>1.7832272727272727</v>
      </c>
      <c r="H57" s="108"/>
      <c r="I57" s="105"/>
      <c r="J57" s="106">
        <f t="shared" si="29"/>
        <v>1100</v>
      </c>
      <c r="K57" s="106">
        <f>+O57+P57+Q57+R57+S57+T57+U57+V57+W57</f>
        <v>550</v>
      </c>
      <c r="L57" s="106">
        <f t="shared" si="26"/>
        <v>1100</v>
      </c>
      <c r="M57" s="107"/>
      <c r="N57" s="108"/>
      <c r="O57" s="109">
        <v>550</v>
      </c>
      <c r="P57" s="106"/>
      <c r="Q57" s="106"/>
      <c r="R57" s="106"/>
      <c r="S57" s="106"/>
      <c r="T57" s="106"/>
      <c r="U57" s="106"/>
      <c r="V57" s="106"/>
      <c r="W57" s="110"/>
      <c r="X57" s="109"/>
      <c r="Y57" s="106"/>
      <c r="Z57" s="106"/>
      <c r="AA57" s="106"/>
      <c r="AB57" s="106"/>
      <c r="AC57" s="106"/>
      <c r="AD57" s="106"/>
      <c r="AE57" s="106"/>
      <c r="AF57" s="110"/>
      <c r="AG57" s="109"/>
      <c r="AH57" s="106"/>
      <c r="AI57" s="106"/>
      <c r="AJ57" s="106"/>
      <c r="AK57" s="106"/>
      <c r="AL57" s="106"/>
      <c r="AM57" s="106"/>
      <c r="AN57" s="106"/>
      <c r="AO57" s="111"/>
      <c r="AP57" s="105">
        <v>550</v>
      </c>
      <c r="AQ57" s="106"/>
      <c r="AR57" s="106">
        <v>550</v>
      </c>
      <c r="AS57" s="106"/>
      <c r="AT57" s="106"/>
      <c r="AU57" s="106"/>
      <c r="AV57" s="106"/>
      <c r="AW57" s="106"/>
      <c r="AX57" s="111"/>
      <c r="AY57" s="76">
        <f t="shared" si="5"/>
        <v>0</v>
      </c>
      <c r="AZ57" s="112">
        <v>550</v>
      </c>
      <c r="BA57" s="111"/>
      <c r="BB57" s="111">
        <v>550</v>
      </c>
      <c r="BC57" s="111"/>
      <c r="BD57" s="111"/>
      <c r="BE57" s="111"/>
      <c r="BF57" s="111"/>
      <c r="BG57" s="111"/>
      <c r="BH57" s="110"/>
    </row>
    <row r="58" spans="1:60" s="2" customFormat="1" ht="18.75" outlineLevel="1">
      <c r="A58" s="113" t="s">
        <v>97</v>
      </c>
      <c r="B58" s="104" t="s">
        <v>134</v>
      </c>
      <c r="C58" s="105"/>
      <c r="D58" s="106">
        <v>4500</v>
      </c>
      <c r="E58" s="106">
        <v>1200</v>
      </c>
      <c r="F58" s="134">
        <f t="shared" si="35"/>
        <v>7059</v>
      </c>
      <c r="G58" s="141">
        <f t="shared" si="27"/>
        <v>0.26666666666666666</v>
      </c>
      <c r="H58" s="108"/>
      <c r="I58" s="105"/>
      <c r="J58" s="106">
        <f t="shared" si="29"/>
        <v>4500</v>
      </c>
      <c r="K58" s="106"/>
      <c r="L58" s="106">
        <f t="shared" si="26"/>
        <v>7059</v>
      </c>
      <c r="M58" s="107"/>
      <c r="N58" s="108"/>
      <c r="O58" s="109"/>
      <c r="P58" s="106"/>
      <c r="Q58" s="106"/>
      <c r="R58" s="106"/>
      <c r="S58" s="106"/>
      <c r="T58" s="106"/>
      <c r="U58" s="106"/>
      <c r="V58" s="106"/>
      <c r="W58" s="110"/>
      <c r="X58" s="109"/>
      <c r="Y58" s="106"/>
      <c r="Z58" s="106"/>
      <c r="AA58" s="106"/>
      <c r="AB58" s="106"/>
      <c r="AC58" s="106"/>
      <c r="AD58" s="106"/>
      <c r="AE58" s="106"/>
      <c r="AF58" s="110"/>
      <c r="AG58" s="109"/>
      <c r="AH58" s="106"/>
      <c r="AI58" s="106"/>
      <c r="AJ58" s="106"/>
      <c r="AK58" s="106"/>
      <c r="AL58" s="106"/>
      <c r="AM58" s="106"/>
      <c r="AN58" s="106"/>
      <c r="AO58" s="111"/>
      <c r="AP58" s="105"/>
      <c r="AQ58" s="106"/>
      <c r="AR58" s="106">
        <v>4500</v>
      </c>
      <c r="AS58" s="106"/>
      <c r="AT58" s="106"/>
      <c r="AU58" s="106"/>
      <c r="AV58" s="106"/>
      <c r="AW58" s="106"/>
      <c r="AX58" s="111"/>
      <c r="AY58" s="76">
        <f t="shared" si="5"/>
        <v>0</v>
      </c>
      <c r="AZ58" s="112"/>
      <c r="BA58" s="111"/>
      <c r="BB58" s="111">
        <v>452</v>
      </c>
      <c r="BC58" s="111">
        <v>6607</v>
      </c>
      <c r="BD58" s="111"/>
      <c r="BE58" s="111"/>
      <c r="BF58" s="111"/>
      <c r="BG58" s="111"/>
      <c r="BH58" s="110"/>
    </row>
    <row r="59" spans="1:60" s="2" customFormat="1" ht="18.75" outlineLevel="1">
      <c r="A59" s="113" t="s">
        <v>98</v>
      </c>
      <c r="B59" s="104" t="s">
        <v>41</v>
      </c>
      <c r="C59" s="105"/>
      <c r="D59" s="106">
        <v>12558</v>
      </c>
      <c r="E59" s="106">
        <v>12558</v>
      </c>
      <c r="F59" s="134">
        <f t="shared" si="35"/>
        <v>12028.5</v>
      </c>
      <c r="G59" s="141">
        <f t="shared" si="27"/>
        <v>1</v>
      </c>
      <c r="H59" s="108"/>
      <c r="I59" s="105"/>
      <c r="J59" s="106">
        <f t="shared" si="29"/>
        <v>12557.7</v>
      </c>
      <c r="K59" s="106"/>
      <c r="L59" s="106">
        <f t="shared" si="26"/>
        <v>12028.5</v>
      </c>
      <c r="M59" s="107"/>
      <c r="N59" s="108"/>
      <c r="O59" s="109"/>
      <c r="P59" s="106"/>
      <c r="Q59" s="106"/>
      <c r="R59" s="106"/>
      <c r="S59" s="106"/>
      <c r="T59" s="106"/>
      <c r="U59" s="106"/>
      <c r="V59" s="106"/>
      <c r="W59" s="110"/>
      <c r="X59" s="109"/>
      <c r="Y59" s="106"/>
      <c r="Z59" s="106"/>
      <c r="AA59" s="106"/>
      <c r="AB59" s="106"/>
      <c r="AC59" s="106"/>
      <c r="AD59" s="106"/>
      <c r="AE59" s="106"/>
      <c r="AF59" s="110"/>
      <c r="AG59" s="109"/>
      <c r="AH59" s="106"/>
      <c r="AI59" s="106"/>
      <c r="AJ59" s="106"/>
      <c r="AK59" s="106"/>
      <c r="AL59" s="106"/>
      <c r="AM59" s="106"/>
      <c r="AN59" s="106"/>
      <c r="AO59" s="111"/>
      <c r="AP59" s="105"/>
      <c r="AQ59" s="106"/>
      <c r="AR59" s="106">
        <f>28239*0.15</f>
        <v>4235.849999999999</v>
      </c>
      <c r="AS59" s="106">
        <f>55479*0.15</f>
        <v>8321.85</v>
      </c>
      <c r="AT59" s="106"/>
      <c r="AU59" s="106"/>
      <c r="AV59" s="106"/>
      <c r="AW59" s="106"/>
      <c r="AX59" s="111"/>
      <c r="AY59" s="76">
        <f t="shared" si="5"/>
        <v>0</v>
      </c>
      <c r="AZ59" s="112"/>
      <c r="BA59" s="111"/>
      <c r="BB59" s="111">
        <f>4236*0.875</f>
        <v>3706.5</v>
      </c>
      <c r="BC59" s="111">
        <v>8322</v>
      </c>
      <c r="BD59" s="111"/>
      <c r="BE59" s="111"/>
      <c r="BF59" s="111"/>
      <c r="BG59" s="111"/>
      <c r="BH59" s="110"/>
    </row>
    <row r="60" spans="1:60" s="2" customFormat="1" ht="18.75" outlineLevel="1">
      <c r="A60" s="113" t="s">
        <v>99</v>
      </c>
      <c r="B60" s="104" t="s">
        <v>4</v>
      </c>
      <c r="C60" s="105"/>
      <c r="D60" s="106">
        <f>+I60</f>
        <v>0</v>
      </c>
      <c r="E60" s="106"/>
      <c r="F60" s="134">
        <f t="shared" si="35"/>
        <v>0</v>
      </c>
      <c r="G60" s="141"/>
      <c r="H60" s="108"/>
      <c r="I60" s="105"/>
      <c r="J60" s="106">
        <f t="shared" si="29"/>
        <v>0</v>
      </c>
      <c r="K60" s="106"/>
      <c r="L60" s="106">
        <f t="shared" si="26"/>
        <v>0</v>
      </c>
      <c r="M60" s="107"/>
      <c r="N60" s="108"/>
      <c r="O60" s="109"/>
      <c r="P60" s="106"/>
      <c r="Q60" s="106"/>
      <c r="R60" s="106"/>
      <c r="S60" s="106"/>
      <c r="T60" s="106"/>
      <c r="U60" s="106"/>
      <c r="V60" s="106"/>
      <c r="W60" s="110"/>
      <c r="X60" s="109"/>
      <c r="Y60" s="106"/>
      <c r="Z60" s="106"/>
      <c r="AA60" s="106"/>
      <c r="AB60" s="106"/>
      <c r="AC60" s="106"/>
      <c r="AD60" s="106"/>
      <c r="AE60" s="106"/>
      <c r="AF60" s="110"/>
      <c r="AG60" s="109"/>
      <c r="AH60" s="106"/>
      <c r="AI60" s="106"/>
      <c r="AJ60" s="106"/>
      <c r="AK60" s="106"/>
      <c r="AL60" s="106"/>
      <c r="AM60" s="106"/>
      <c r="AN60" s="106"/>
      <c r="AO60" s="111"/>
      <c r="AP60" s="105"/>
      <c r="AQ60" s="106"/>
      <c r="AR60" s="106"/>
      <c r="AS60" s="106"/>
      <c r="AT60" s="106"/>
      <c r="AU60" s="106"/>
      <c r="AV60" s="106"/>
      <c r="AW60" s="106"/>
      <c r="AX60" s="111"/>
      <c r="AY60" s="76">
        <f t="shared" si="5"/>
        <v>0</v>
      </c>
      <c r="AZ60" s="112"/>
      <c r="BA60" s="111"/>
      <c r="BB60" s="111"/>
      <c r="BC60" s="111"/>
      <c r="BD60" s="111"/>
      <c r="BE60" s="111"/>
      <c r="BF60" s="111"/>
      <c r="BG60" s="111"/>
      <c r="BH60" s="110"/>
    </row>
    <row r="61" spans="1:60" s="16" customFormat="1" ht="18.75">
      <c r="A61" s="93" t="s">
        <v>42</v>
      </c>
      <c r="B61" s="94" t="s">
        <v>10</v>
      </c>
      <c r="C61" s="95">
        <f>+C62+C63+C64+C65+C66+C67+C69</f>
        <v>10018.8</v>
      </c>
      <c r="D61" s="96">
        <f>+D62+D63+D64+D65+D66+D67+D69</f>
        <v>3000</v>
      </c>
      <c r="E61" s="96">
        <f>SUM(E62:E69)</f>
        <v>2807.69</v>
      </c>
      <c r="F61" s="96">
        <f>SUM(F62:F69)</f>
        <v>6517.14</v>
      </c>
      <c r="G61" s="97">
        <f t="shared" si="27"/>
        <v>0.9358966666666667</v>
      </c>
      <c r="H61" s="98">
        <f t="shared" si="28"/>
        <v>0.2802421447678365</v>
      </c>
      <c r="I61" s="95"/>
      <c r="J61" s="96">
        <f t="shared" si="29"/>
        <v>950</v>
      </c>
      <c r="K61" s="96">
        <f>+K62+K63+K64+K65+K66</f>
        <v>5000.74</v>
      </c>
      <c r="L61" s="96">
        <f t="shared" si="26"/>
        <v>6517.14</v>
      </c>
      <c r="M61" s="97"/>
      <c r="N61" s="98"/>
      <c r="O61" s="99">
        <f>SUM(O62:O69)</f>
        <v>1244.74</v>
      </c>
      <c r="P61" s="96">
        <f aca="true" t="shared" si="36" ref="P61:V61">SUM(P62:P69)</f>
        <v>3656</v>
      </c>
      <c r="Q61" s="96">
        <f t="shared" si="36"/>
        <v>0</v>
      </c>
      <c r="R61" s="96">
        <f t="shared" si="36"/>
        <v>0</v>
      </c>
      <c r="S61" s="96">
        <f t="shared" si="36"/>
        <v>0</v>
      </c>
      <c r="T61" s="96">
        <f t="shared" si="36"/>
        <v>0</v>
      </c>
      <c r="U61" s="96">
        <f t="shared" si="36"/>
        <v>100</v>
      </c>
      <c r="V61" s="96">
        <f t="shared" si="36"/>
        <v>0</v>
      </c>
      <c r="W61" s="100">
        <f>SUM(W62:W69)</f>
        <v>0</v>
      </c>
      <c r="X61" s="99"/>
      <c r="Y61" s="96"/>
      <c r="Z61" s="96"/>
      <c r="AA61" s="96"/>
      <c r="AB61" s="96"/>
      <c r="AC61" s="96"/>
      <c r="AD61" s="96"/>
      <c r="AE61" s="96"/>
      <c r="AF61" s="100"/>
      <c r="AG61" s="99">
        <f aca="true" t="shared" si="37" ref="AG61:AX61">SUM(AG62:AG69)</f>
        <v>750</v>
      </c>
      <c r="AH61" s="96">
        <f t="shared" si="37"/>
        <v>4628</v>
      </c>
      <c r="AI61" s="96">
        <f t="shared" si="37"/>
        <v>475</v>
      </c>
      <c r="AJ61" s="96">
        <f t="shared" si="37"/>
        <v>275</v>
      </c>
      <c r="AK61" s="96">
        <f t="shared" si="37"/>
        <v>0</v>
      </c>
      <c r="AL61" s="96">
        <f t="shared" si="37"/>
        <v>0</v>
      </c>
      <c r="AM61" s="96">
        <f t="shared" si="37"/>
        <v>200</v>
      </c>
      <c r="AN61" s="96">
        <f t="shared" si="37"/>
        <v>0</v>
      </c>
      <c r="AO61" s="101">
        <f t="shared" si="37"/>
        <v>0</v>
      </c>
      <c r="AP61" s="95">
        <f t="shared" si="37"/>
        <v>750</v>
      </c>
      <c r="AQ61" s="96">
        <f t="shared" si="37"/>
        <v>0</v>
      </c>
      <c r="AR61" s="96">
        <f t="shared" si="37"/>
        <v>0</v>
      </c>
      <c r="AS61" s="96">
        <f t="shared" si="37"/>
        <v>0</v>
      </c>
      <c r="AT61" s="96">
        <f t="shared" si="37"/>
        <v>0</v>
      </c>
      <c r="AU61" s="96">
        <f t="shared" si="37"/>
        <v>0</v>
      </c>
      <c r="AV61" s="96">
        <f t="shared" si="37"/>
        <v>200</v>
      </c>
      <c r="AW61" s="96">
        <f t="shared" si="37"/>
        <v>0</v>
      </c>
      <c r="AX61" s="101">
        <f t="shared" si="37"/>
        <v>0</v>
      </c>
      <c r="AY61" s="76">
        <f t="shared" si="5"/>
        <v>0</v>
      </c>
      <c r="AZ61" s="102">
        <f aca="true" t="shared" si="38" ref="AZ61:BH61">SUM(AZ62:AZ69)</f>
        <v>1250</v>
      </c>
      <c r="BA61" s="101">
        <f t="shared" si="38"/>
        <v>5000</v>
      </c>
      <c r="BB61" s="101">
        <f t="shared" si="38"/>
        <v>0</v>
      </c>
      <c r="BC61" s="101">
        <f t="shared" si="38"/>
        <v>0</v>
      </c>
      <c r="BD61" s="101">
        <f t="shared" si="38"/>
        <v>0</v>
      </c>
      <c r="BE61" s="101">
        <f t="shared" si="38"/>
        <v>0</v>
      </c>
      <c r="BF61" s="101">
        <f t="shared" si="38"/>
        <v>200</v>
      </c>
      <c r="BG61" s="101">
        <f t="shared" si="38"/>
        <v>67.14</v>
      </c>
      <c r="BH61" s="100">
        <f t="shared" si="38"/>
        <v>0</v>
      </c>
    </row>
    <row r="62" spans="1:60" s="20" customFormat="1" ht="18.75" outlineLevel="1">
      <c r="A62" s="142" t="s">
        <v>60</v>
      </c>
      <c r="B62" s="140" t="s">
        <v>100</v>
      </c>
      <c r="C62" s="137">
        <v>150</v>
      </c>
      <c r="D62" s="134"/>
      <c r="E62" s="134"/>
      <c r="F62" s="134"/>
      <c r="G62" s="141"/>
      <c r="H62" s="143">
        <f t="shared" si="28"/>
        <v>0</v>
      </c>
      <c r="I62" s="137"/>
      <c r="J62" s="134">
        <f t="shared" si="29"/>
        <v>0</v>
      </c>
      <c r="K62" s="134"/>
      <c r="L62" s="134">
        <f t="shared" si="26"/>
        <v>0</v>
      </c>
      <c r="M62" s="141"/>
      <c r="N62" s="143"/>
      <c r="O62" s="133"/>
      <c r="P62" s="134"/>
      <c r="Q62" s="134"/>
      <c r="R62" s="134"/>
      <c r="S62" s="134"/>
      <c r="T62" s="134"/>
      <c r="U62" s="134"/>
      <c r="V62" s="134"/>
      <c r="W62" s="135"/>
      <c r="X62" s="133"/>
      <c r="Y62" s="134"/>
      <c r="Z62" s="134"/>
      <c r="AA62" s="134"/>
      <c r="AB62" s="134"/>
      <c r="AC62" s="134"/>
      <c r="AD62" s="134"/>
      <c r="AE62" s="134"/>
      <c r="AF62" s="135"/>
      <c r="AG62" s="133"/>
      <c r="AH62" s="134"/>
      <c r="AI62" s="134">
        <v>200</v>
      </c>
      <c r="AJ62" s="134"/>
      <c r="AK62" s="134"/>
      <c r="AL62" s="134"/>
      <c r="AM62" s="134"/>
      <c r="AN62" s="134"/>
      <c r="AO62" s="136"/>
      <c r="AP62" s="137"/>
      <c r="AQ62" s="134"/>
      <c r="AR62" s="134"/>
      <c r="AS62" s="134"/>
      <c r="AT62" s="134"/>
      <c r="AU62" s="134"/>
      <c r="AV62" s="134"/>
      <c r="AW62" s="134"/>
      <c r="AX62" s="136"/>
      <c r="AY62" s="76">
        <f t="shared" si="5"/>
        <v>0</v>
      </c>
      <c r="AZ62" s="144"/>
      <c r="BA62" s="136"/>
      <c r="BB62" s="136"/>
      <c r="BC62" s="136"/>
      <c r="BD62" s="136"/>
      <c r="BE62" s="136"/>
      <c r="BF62" s="136"/>
      <c r="BG62" s="136"/>
      <c r="BH62" s="135"/>
    </row>
    <row r="63" spans="1:60" s="2" customFormat="1" ht="18.75" outlineLevel="1">
      <c r="A63" s="113" t="s">
        <v>61</v>
      </c>
      <c r="B63" s="104" t="s">
        <v>16</v>
      </c>
      <c r="C63" s="105">
        <v>299</v>
      </c>
      <c r="D63" s="106">
        <v>300</v>
      </c>
      <c r="E63" s="106">
        <v>300</v>
      </c>
      <c r="F63" s="106">
        <f>+L63</f>
        <v>300</v>
      </c>
      <c r="G63" s="107">
        <f t="shared" si="27"/>
        <v>1</v>
      </c>
      <c r="H63" s="108">
        <f t="shared" si="28"/>
        <v>1.0033444816053512</v>
      </c>
      <c r="I63" s="105"/>
      <c r="J63" s="106">
        <f t="shared" si="29"/>
        <v>300</v>
      </c>
      <c r="K63" s="106">
        <f>+O63+P63+Q63+R63+S63+T63+U63+V63+W63</f>
        <v>300</v>
      </c>
      <c r="L63" s="106">
        <f t="shared" si="26"/>
        <v>300</v>
      </c>
      <c r="M63" s="107"/>
      <c r="N63" s="108"/>
      <c r="O63" s="109">
        <v>300</v>
      </c>
      <c r="P63" s="106"/>
      <c r="Q63" s="106"/>
      <c r="R63" s="106"/>
      <c r="S63" s="106"/>
      <c r="T63" s="106"/>
      <c r="U63" s="106"/>
      <c r="V63" s="106"/>
      <c r="W63" s="110"/>
      <c r="X63" s="109"/>
      <c r="Y63" s="106"/>
      <c r="Z63" s="106"/>
      <c r="AA63" s="106"/>
      <c r="AB63" s="106"/>
      <c r="AC63" s="106"/>
      <c r="AD63" s="106"/>
      <c r="AE63" s="106"/>
      <c r="AF63" s="110"/>
      <c r="AG63" s="109">
        <f>+AP63</f>
        <v>300</v>
      </c>
      <c r="AH63" s="106"/>
      <c r="AI63" s="106"/>
      <c r="AJ63" s="106"/>
      <c r="AK63" s="106"/>
      <c r="AL63" s="106"/>
      <c r="AM63" s="106"/>
      <c r="AN63" s="106"/>
      <c r="AO63" s="111"/>
      <c r="AP63" s="105">
        <v>300</v>
      </c>
      <c r="AQ63" s="106"/>
      <c r="AR63" s="106"/>
      <c r="AS63" s="106"/>
      <c r="AT63" s="106"/>
      <c r="AU63" s="106"/>
      <c r="AV63" s="106"/>
      <c r="AW63" s="106"/>
      <c r="AX63" s="111"/>
      <c r="AY63" s="76">
        <f t="shared" si="5"/>
        <v>0</v>
      </c>
      <c r="AZ63" s="112">
        <v>300</v>
      </c>
      <c r="BA63" s="111"/>
      <c r="BB63" s="111"/>
      <c r="BC63" s="111"/>
      <c r="BD63" s="111"/>
      <c r="BE63" s="111"/>
      <c r="BF63" s="111"/>
      <c r="BG63" s="111"/>
      <c r="BH63" s="110"/>
    </row>
    <row r="64" spans="1:60" s="2" customFormat="1" ht="18.75" outlineLevel="1">
      <c r="A64" s="113" t="s">
        <v>62</v>
      </c>
      <c r="B64" s="104" t="s">
        <v>135</v>
      </c>
      <c r="C64" s="105">
        <v>893</v>
      </c>
      <c r="D64" s="106">
        <v>1050</v>
      </c>
      <c r="E64" s="106">
        <v>494.74</v>
      </c>
      <c r="F64" s="106">
        <f>+L64</f>
        <v>500</v>
      </c>
      <c r="G64" s="107"/>
      <c r="H64" s="108">
        <f t="shared" si="28"/>
        <v>0.554020156774916</v>
      </c>
      <c r="I64" s="105"/>
      <c r="J64" s="106">
        <f t="shared" si="29"/>
        <v>0</v>
      </c>
      <c r="K64" s="106">
        <f>+O64+P64+Q64+R64+S64+T64+U64+V64+W64</f>
        <v>494.74</v>
      </c>
      <c r="L64" s="106">
        <f t="shared" si="26"/>
        <v>500</v>
      </c>
      <c r="M64" s="107"/>
      <c r="N64" s="108"/>
      <c r="O64" s="109">
        <v>494.74</v>
      </c>
      <c r="P64" s="106"/>
      <c r="Q64" s="106"/>
      <c r="R64" s="106"/>
      <c r="S64" s="106"/>
      <c r="T64" s="106"/>
      <c r="U64" s="106"/>
      <c r="V64" s="106"/>
      <c r="W64" s="110"/>
      <c r="X64" s="109"/>
      <c r="Y64" s="106"/>
      <c r="Z64" s="106"/>
      <c r="AA64" s="106"/>
      <c r="AB64" s="106"/>
      <c r="AC64" s="106"/>
      <c r="AD64" s="106"/>
      <c r="AE64" s="106"/>
      <c r="AF64" s="110"/>
      <c r="AG64" s="109">
        <f>+AP64</f>
        <v>0</v>
      </c>
      <c r="AH64" s="106"/>
      <c r="AI64" s="106">
        <v>275</v>
      </c>
      <c r="AJ64" s="106">
        <v>275</v>
      </c>
      <c r="AK64" s="106"/>
      <c r="AL64" s="106"/>
      <c r="AM64" s="106"/>
      <c r="AN64" s="106"/>
      <c r="AO64" s="111"/>
      <c r="AP64" s="105"/>
      <c r="AQ64" s="106"/>
      <c r="AR64" s="106"/>
      <c r="AS64" s="106"/>
      <c r="AT64" s="106"/>
      <c r="AU64" s="106">
        <v>0</v>
      </c>
      <c r="AV64" s="106"/>
      <c r="AW64" s="106"/>
      <c r="AX64" s="111"/>
      <c r="AY64" s="76">
        <f t="shared" si="5"/>
        <v>0</v>
      </c>
      <c r="AZ64" s="112">
        <v>500</v>
      </c>
      <c r="BA64" s="111"/>
      <c r="BB64" s="111"/>
      <c r="BC64" s="111"/>
      <c r="BD64" s="111"/>
      <c r="BE64" s="111"/>
      <c r="BF64" s="111"/>
      <c r="BG64" s="111"/>
      <c r="BH64" s="110"/>
    </row>
    <row r="65" spans="1:60" s="2" customFormat="1" ht="18.75" outlineLevel="1">
      <c r="A65" s="113" t="s">
        <v>43</v>
      </c>
      <c r="B65" s="104" t="s">
        <v>17</v>
      </c>
      <c r="C65" s="105">
        <v>701</v>
      </c>
      <c r="D65" s="106">
        <v>650</v>
      </c>
      <c r="E65" s="106">
        <v>772.64</v>
      </c>
      <c r="F65" s="106">
        <f>+L65</f>
        <v>650</v>
      </c>
      <c r="G65" s="107">
        <f t="shared" si="27"/>
        <v>1.188676923076923</v>
      </c>
      <c r="H65" s="108">
        <f t="shared" si="28"/>
        <v>1.1021968616262483</v>
      </c>
      <c r="I65" s="105"/>
      <c r="J65" s="106">
        <f t="shared" si="29"/>
        <v>650</v>
      </c>
      <c r="K65" s="106">
        <f>+O65+P65+Q65+R65+S65+T65+U65+V65+W65</f>
        <v>550</v>
      </c>
      <c r="L65" s="106">
        <f t="shared" si="26"/>
        <v>650</v>
      </c>
      <c r="M65" s="107"/>
      <c r="N65" s="108"/>
      <c r="O65" s="109">
        <v>450</v>
      </c>
      <c r="P65" s="106"/>
      <c r="Q65" s="106"/>
      <c r="R65" s="106"/>
      <c r="S65" s="106"/>
      <c r="T65" s="106"/>
      <c r="U65" s="106">
        <v>100</v>
      </c>
      <c r="V65" s="106"/>
      <c r="W65" s="110"/>
      <c r="X65" s="109"/>
      <c r="Y65" s="106"/>
      <c r="Z65" s="106"/>
      <c r="AA65" s="106"/>
      <c r="AB65" s="106"/>
      <c r="AC65" s="106"/>
      <c r="AD65" s="106"/>
      <c r="AE65" s="106"/>
      <c r="AF65" s="110"/>
      <c r="AG65" s="109">
        <f>+AP65</f>
        <v>450</v>
      </c>
      <c r="AH65" s="106"/>
      <c r="AI65" s="106"/>
      <c r="AJ65" s="106"/>
      <c r="AK65" s="106"/>
      <c r="AL65" s="106"/>
      <c r="AM65" s="106">
        <v>200</v>
      </c>
      <c r="AN65" s="106"/>
      <c r="AO65" s="111"/>
      <c r="AP65" s="105">
        <v>450</v>
      </c>
      <c r="AQ65" s="106"/>
      <c r="AR65" s="106"/>
      <c r="AS65" s="106"/>
      <c r="AT65" s="106"/>
      <c r="AU65" s="106"/>
      <c r="AV65" s="106">
        <v>200</v>
      </c>
      <c r="AW65" s="106"/>
      <c r="AX65" s="111"/>
      <c r="AY65" s="76">
        <f t="shared" si="5"/>
        <v>0</v>
      </c>
      <c r="AZ65" s="112">
        <v>450</v>
      </c>
      <c r="BA65" s="111"/>
      <c r="BB65" s="111"/>
      <c r="BC65" s="111"/>
      <c r="BD65" s="111"/>
      <c r="BE65" s="111"/>
      <c r="BF65" s="111">
        <v>200</v>
      </c>
      <c r="BG65" s="111"/>
      <c r="BH65" s="110"/>
    </row>
    <row r="66" spans="1:60" s="20" customFormat="1" ht="18.75" outlineLevel="1">
      <c r="A66" s="113" t="s">
        <v>44</v>
      </c>
      <c r="B66" s="104" t="s">
        <v>143</v>
      </c>
      <c r="C66" s="137">
        <v>7182</v>
      </c>
      <c r="D66" s="134"/>
      <c r="E66" s="134"/>
      <c r="F66" s="134"/>
      <c r="G66" s="141"/>
      <c r="H66" s="143">
        <f t="shared" si="28"/>
        <v>0</v>
      </c>
      <c r="I66" s="137"/>
      <c r="J66" s="134">
        <f t="shared" si="29"/>
        <v>0</v>
      </c>
      <c r="K66" s="106">
        <f>+O66+P66+Q66+R66+S66+T66+U66+V66+W66</f>
        <v>3656</v>
      </c>
      <c r="L66" s="134">
        <f t="shared" si="26"/>
        <v>0</v>
      </c>
      <c r="M66" s="141"/>
      <c r="N66" s="143"/>
      <c r="O66" s="133"/>
      <c r="P66" s="106">
        <v>3656</v>
      </c>
      <c r="Q66" s="134"/>
      <c r="R66" s="134"/>
      <c r="S66" s="134"/>
      <c r="T66" s="134"/>
      <c r="U66" s="134"/>
      <c r="V66" s="134"/>
      <c r="W66" s="135"/>
      <c r="X66" s="133"/>
      <c r="Y66" s="134"/>
      <c r="Z66" s="134"/>
      <c r="AA66" s="134"/>
      <c r="AB66" s="134"/>
      <c r="AC66" s="134"/>
      <c r="AD66" s="134"/>
      <c r="AE66" s="134"/>
      <c r="AF66" s="135"/>
      <c r="AG66" s="133"/>
      <c r="AH66" s="134">
        <v>4628</v>
      </c>
      <c r="AI66" s="134"/>
      <c r="AJ66" s="134"/>
      <c r="AK66" s="134"/>
      <c r="AL66" s="134"/>
      <c r="AM66" s="134"/>
      <c r="AN66" s="134"/>
      <c r="AO66" s="136"/>
      <c r="AP66" s="137"/>
      <c r="AQ66" s="134"/>
      <c r="AR66" s="134"/>
      <c r="AS66" s="134"/>
      <c r="AT66" s="134"/>
      <c r="AU66" s="134"/>
      <c r="AV66" s="134"/>
      <c r="AW66" s="134"/>
      <c r="AX66" s="136"/>
      <c r="AY66" s="76">
        <f t="shared" si="5"/>
        <v>0</v>
      </c>
      <c r="AZ66" s="144"/>
      <c r="BA66" s="136"/>
      <c r="BB66" s="136"/>
      <c r="BC66" s="136"/>
      <c r="BD66" s="136"/>
      <c r="BE66" s="136"/>
      <c r="BF66" s="136"/>
      <c r="BG66" s="136"/>
      <c r="BH66" s="135"/>
    </row>
    <row r="67" spans="1:60" s="20" customFormat="1" ht="18.75" outlineLevel="1">
      <c r="A67" s="142" t="s">
        <v>45</v>
      </c>
      <c r="B67" s="140" t="s">
        <v>101</v>
      </c>
      <c r="C67" s="137">
        <v>540.4</v>
      </c>
      <c r="D67" s="134"/>
      <c r="E67" s="134"/>
      <c r="F67" s="134"/>
      <c r="G67" s="141"/>
      <c r="H67" s="143">
        <f t="shared" si="28"/>
        <v>0</v>
      </c>
      <c r="I67" s="137"/>
      <c r="J67" s="134">
        <f t="shared" si="29"/>
        <v>0</v>
      </c>
      <c r="K67" s="134"/>
      <c r="L67" s="134">
        <f t="shared" si="26"/>
        <v>0</v>
      </c>
      <c r="M67" s="141"/>
      <c r="N67" s="143"/>
      <c r="O67" s="133"/>
      <c r="P67" s="134"/>
      <c r="Q67" s="134"/>
      <c r="R67" s="134"/>
      <c r="S67" s="134"/>
      <c r="T67" s="134"/>
      <c r="U67" s="134"/>
      <c r="V67" s="134"/>
      <c r="W67" s="135"/>
      <c r="X67" s="133"/>
      <c r="Y67" s="134"/>
      <c r="Z67" s="134"/>
      <c r="AA67" s="134"/>
      <c r="AB67" s="134"/>
      <c r="AC67" s="134"/>
      <c r="AD67" s="134"/>
      <c r="AE67" s="134"/>
      <c r="AF67" s="135"/>
      <c r="AG67" s="133">
        <f>+AP67</f>
        <v>0</v>
      </c>
      <c r="AH67" s="134"/>
      <c r="AI67" s="134"/>
      <c r="AJ67" s="134"/>
      <c r="AK67" s="134"/>
      <c r="AL67" s="134"/>
      <c r="AM67" s="134"/>
      <c r="AN67" s="134"/>
      <c r="AO67" s="136"/>
      <c r="AP67" s="137"/>
      <c r="AQ67" s="134"/>
      <c r="AR67" s="134"/>
      <c r="AS67" s="134"/>
      <c r="AT67" s="134"/>
      <c r="AU67" s="134"/>
      <c r="AV67" s="134"/>
      <c r="AW67" s="134"/>
      <c r="AX67" s="136"/>
      <c r="AY67" s="76">
        <f t="shared" si="5"/>
        <v>0</v>
      </c>
      <c r="AZ67" s="144"/>
      <c r="BA67" s="136"/>
      <c r="BB67" s="136"/>
      <c r="BC67" s="136"/>
      <c r="BD67" s="136"/>
      <c r="BE67" s="136"/>
      <c r="BF67" s="136"/>
      <c r="BG67" s="136"/>
      <c r="BH67" s="135"/>
    </row>
    <row r="68" spans="1:60" s="2" customFormat="1" ht="18.75" outlineLevel="1">
      <c r="A68" s="113" t="s">
        <v>136</v>
      </c>
      <c r="B68" s="104" t="s">
        <v>40</v>
      </c>
      <c r="C68" s="105"/>
      <c r="D68" s="106"/>
      <c r="E68" s="106">
        <v>999.71</v>
      </c>
      <c r="F68" s="106">
        <f>+L68</f>
        <v>5000</v>
      </c>
      <c r="G68" s="107"/>
      <c r="H68" s="108"/>
      <c r="I68" s="105"/>
      <c r="J68" s="106"/>
      <c r="K68" s="106"/>
      <c r="L68" s="134">
        <f t="shared" si="26"/>
        <v>5000</v>
      </c>
      <c r="M68" s="141"/>
      <c r="N68" s="108"/>
      <c r="O68" s="109"/>
      <c r="P68" s="106"/>
      <c r="Q68" s="106"/>
      <c r="R68" s="106"/>
      <c r="S68" s="106"/>
      <c r="T68" s="106"/>
      <c r="U68" s="106"/>
      <c r="V68" s="106"/>
      <c r="W68" s="110"/>
      <c r="X68" s="109"/>
      <c r="Y68" s="106"/>
      <c r="Z68" s="106"/>
      <c r="AA68" s="106"/>
      <c r="AB68" s="106"/>
      <c r="AC68" s="106"/>
      <c r="AD68" s="106"/>
      <c r="AE68" s="106"/>
      <c r="AF68" s="110"/>
      <c r="AG68" s="109"/>
      <c r="AH68" s="106"/>
      <c r="AI68" s="106"/>
      <c r="AJ68" s="106"/>
      <c r="AK68" s="106"/>
      <c r="AL68" s="106"/>
      <c r="AM68" s="106"/>
      <c r="AN68" s="106"/>
      <c r="AO68" s="111"/>
      <c r="AP68" s="105"/>
      <c r="AQ68" s="106"/>
      <c r="AR68" s="106"/>
      <c r="AS68" s="106"/>
      <c r="AT68" s="106"/>
      <c r="AU68" s="106"/>
      <c r="AV68" s="106"/>
      <c r="AW68" s="106"/>
      <c r="AX68" s="111"/>
      <c r="AY68" s="76">
        <f>+L68-F68</f>
        <v>0</v>
      </c>
      <c r="AZ68" s="112"/>
      <c r="BA68" s="111">
        <v>5000</v>
      </c>
      <c r="BB68" s="111"/>
      <c r="BC68" s="111"/>
      <c r="BD68" s="111"/>
      <c r="BE68" s="111"/>
      <c r="BF68" s="111"/>
      <c r="BG68" s="111"/>
      <c r="BH68" s="110"/>
    </row>
    <row r="69" spans="1:60" s="2" customFormat="1" ht="18.75" outlineLevel="1">
      <c r="A69" s="113" t="s">
        <v>67</v>
      </c>
      <c r="B69" s="104" t="s">
        <v>4</v>
      </c>
      <c r="C69" s="105">
        <v>253.4</v>
      </c>
      <c r="D69" s="106">
        <v>1000</v>
      </c>
      <c r="E69" s="106">
        <v>240.6</v>
      </c>
      <c r="F69" s="106">
        <f>+L69</f>
        <v>67.14</v>
      </c>
      <c r="G69" s="107">
        <f t="shared" si="27"/>
        <v>0.24059999999999998</v>
      </c>
      <c r="H69" s="108">
        <f t="shared" si="28"/>
        <v>0.9494869771112865</v>
      </c>
      <c r="I69" s="105"/>
      <c r="J69" s="106">
        <f>+AM69+AN69+AO69+AP69+AQ69+AR69+AS69+AT69+AU69</f>
        <v>0</v>
      </c>
      <c r="K69" s="106"/>
      <c r="L69" s="106">
        <f t="shared" si="26"/>
        <v>67.14</v>
      </c>
      <c r="M69" s="107"/>
      <c r="N69" s="108"/>
      <c r="O69" s="109"/>
      <c r="P69" s="106"/>
      <c r="Q69" s="106"/>
      <c r="R69" s="106"/>
      <c r="S69" s="106"/>
      <c r="T69" s="106"/>
      <c r="U69" s="106"/>
      <c r="V69" s="106"/>
      <c r="W69" s="110"/>
      <c r="X69" s="109"/>
      <c r="Y69" s="106"/>
      <c r="Z69" s="106"/>
      <c r="AA69" s="106"/>
      <c r="AB69" s="106"/>
      <c r="AC69" s="106"/>
      <c r="AD69" s="106"/>
      <c r="AE69" s="106"/>
      <c r="AF69" s="110"/>
      <c r="AG69" s="109"/>
      <c r="AH69" s="106"/>
      <c r="AI69" s="106"/>
      <c r="AJ69" s="106"/>
      <c r="AK69" s="106"/>
      <c r="AL69" s="106"/>
      <c r="AM69" s="106"/>
      <c r="AN69" s="106"/>
      <c r="AO69" s="111"/>
      <c r="AP69" s="105"/>
      <c r="AQ69" s="106"/>
      <c r="AR69" s="106"/>
      <c r="AS69" s="106"/>
      <c r="AT69" s="106"/>
      <c r="AU69" s="106"/>
      <c r="AV69" s="106"/>
      <c r="AW69" s="106"/>
      <c r="AX69" s="111"/>
      <c r="AY69" s="76">
        <f>+L69-F69</f>
        <v>0</v>
      </c>
      <c r="AZ69" s="112"/>
      <c r="BA69" s="111"/>
      <c r="BB69" s="111"/>
      <c r="BC69" s="111"/>
      <c r="BD69" s="111"/>
      <c r="BE69" s="111"/>
      <c r="BF69" s="111"/>
      <c r="BG69" s="111">
        <v>67.14</v>
      </c>
      <c r="BH69" s="110"/>
    </row>
    <row r="70" spans="1:122" s="22" customFormat="1" ht="18.75">
      <c r="A70" s="145" t="s">
        <v>46</v>
      </c>
      <c r="B70" s="146" t="s">
        <v>41</v>
      </c>
      <c r="C70" s="147">
        <f>+C71</f>
        <v>15957</v>
      </c>
      <c r="D70" s="148">
        <f>+D71</f>
        <v>0</v>
      </c>
      <c r="E70" s="148">
        <f>+E71</f>
        <v>0</v>
      </c>
      <c r="F70" s="148">
        <f>+F71</f>
        <v>0</v>
      </c>
      <c r="G70" s="149"/>
      <c r="H70" s="150">
        <f t="shared" si="28"/>
        <v>0</v>
      </c>
      <c r="I70" s="147"/>
      <c r="J70" s="148">
        <f>+AM70+AN70+AO70+AP70+AQ70+AR70+AS70+AT70+AU70</f>
        <v>0</v>
      </c>
      <c r="K70" s="148"/>
      <c r="L70" s="148">
        <f t="shared" si="26"/>
        <v>0</v>
      </c>
      <c r="M70" s="149"/>
      <c r="N70" s="150"/>
      <c r="O70" s="151"/>
      <c r="P70" s="148"/>
      <c r="Q70" s="148"/>
      <c r="R70" s="148"/>
      <c r="S70" s="148"/>
      <c r="T70" s="148"/>
      <c r="U70" s="148"/>
      <c r="V70" s="148"/>
      <c r="W70" s="152"/>
      <c r="X70" s="151"/>
      <c r="Y70" s="148"/>
      <c r="Z70" s="148"/>
      <c r="AA70" s="148"/>
      <c r="AB70" s="148"/>
      <c r="AC70" s="148"/>
      <c r="AD70" s="148"/>
      <c r="AE70" s="148"/>
      <c r="AF70" s="152"/>
      <c r="AG70" s="151">
        <f>+AG71</f>
        <v>0</v>
      </c>
      <c r="AH70" s="148">
        <f aca="true" t="shared" si="39" ref="AH70:BH70">SUM(AH71:AH71)</f>
        <v>0</v>
      </c>
      <c r="AI70" s="148">
        <f t="shared" si="39"/>
        <v>7523</v>
      </c>
      <c r="AJ70" s="148">
        <f t="shared" si="39"/>
        <v>6553</v>
      </c>
      <c r="AK70" s="148">
        <f t="shared" si="39"/>
        <v>0</v>
      </c>
      <c r="AL70" s="148">
        <f t="shared" si="39"/>
        <v>0</v>
      </c>
      <c r="AM70" s="148">
        <f t="shared" si="39"/>
        <v>0</v>
      </c>
      <c r="AN70" s="148">
        <f t="shared" si="39"/>
        <v>0</v>
      </c>
      <c r="AO70" s="153">
        <f t="shared" si="39"/>
        <v>0</v>
      </c>
      <c r="AP70" s="147">
        <f t="shared" si="39"/>
        <v>0</v>
      </c>
      <c r="AQ70" s="148">
        <f t="shared" si="39"/>
        <v>0</v>
      </c>
      <c r="AR70" s="148">
        <f t="shared" si="39"/>
        <v>0</v>
      </c>
      <c r="AS70" s="148">
        <f t="shared" si="39"/>
        <v>0</v>
      </c>
      <c r="AT70" s="148">
        <f t="shared" si="39"/>
        <v>0</v>
      </c>
      <c r="AU70" s="148">
        <f t="shared" si="39"/>
        <v>0</v>
      </c>
      <c r="AV70" s="148">
        <f t="shared" si="39"/>
        <v>0</v>
      </c>
      <c r="AW70" s="148">
        <f t="shared" si="39"/>
        <v>0</v>
      </c>
      <c r="AX70" s="153">
        <f t="shared" si="39"/>
        <v>0</v>
      </c>
      <c r="AY70" s="76">
        <f>+L70-F70</f>
        <v>0</v>
      </c>
      <c r="AZ70" s="154">
        <f t="shared" si="39"/>
        <v>0</v>
      </c>
      <c r="BA70" s="153">
        <f t="shared" si="39"/>
        <v>0</v>
      </c>
      <c r="BB70" s="153">
        <f t="shared" si="39"/>
        <v>0</v>
      </c>
      <c r="BC70" s="153">
        <f t="shared" si="39"/>
        <v>0</v>
      </c>
      <c r="BD70" s="153">
        <f t="shared" si="39"/>
        <v>0</v>
      </c>
      <c r="BE70" s="153">
        <f t="shared" si="39"/>
        <v>0</v>
      </c>
      <c r="BF70" s="153">
        <f t="shared" si="39"/>
        <v>0</v>
      </c>
      <c r="BG70" s="153">
        <f t="shared" si="39"/>
        <v>0</v>
      </c>
      <c r="BH70" s="152">
        <f t="shared" si="39"/>
        <v>0</v>
      </c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</row>
    <row r="71" spans="1:60" s="20" customFormat="1" ht="19.5" outlineLevel="1" thickBot="1">
      <c r="A71" s="142" t="s">
        <v>47</v>
      </c>
      <c r="B71" s="140" t="s">
        <v>102</v>
      </c>
      <c r="C71" s="155">
        <v>15957</v>
      </c>
      <c r="D71" s="156">
        <f>+I71</f>
        <v>0</v>
      </c>
      <c r="E71" s="156"/>
      <c r="F71" s="156"/>
      <c r="G71" s="157"/>
      <c r="H71" s="158">
        <f t="shared" si="28"/>
        <v>0</v>
      </c>
      <c r="I71" s="155"/>
      <c r="J71" s="156">
        <f>+AM71+AN71+AO71+AP71+AQ71+AR71+AS71+AT71+AU71</f>
        <v>0</v>
      </c>
      <c r="K71" s="156"/>
      <c r="L71" s="156">
        <f t="shared" si="26"/>
        <v>0</v>
      </c>
      <c r="M71" s="157"/>
      <c r="N71" s="158"/>
      <c r="O71" s="159"/>
      <c r="P71" s="156"/>
      <c r="Q71" s="156"/>
      <c r="R71" s="156"/>
      <c r="S71" s="156"/>
      <c r="T71" s="156"/>
      <c r="U71" s="156"/>
      <c r="V71" s="156"/>
      <c r="W71" s="160"/>
      <c r="X71" s="133"/>
      <c r="Y71" s="134"/>
      <c r="Z71" s="134"/>
      <c r="AA71" s="134"/>
      <c r="AB71" s="134"/>
      <c r="AC71" s="134"/>
      <c r="AD71" s="134"/>
      <c r="AE71" s="134"/>
      <c r="AF71" s="135"/>
      <c r="AG71" s="133"/>
      <c r="AH71" s="134"/>
      <c r="AI71" s="134">
        <v>7523</v>
      </c>
      <c r="AJ71" s="134">
        <v>6553</v>
      </c>
      <c r="AK71" s="134"/>
      <c r="AL71" s="134"/>
      <c r="AM71" s="134"/>
      <c r="AN71" s="134"/>
      <c r="AO71" s="136"/>
      <c r="AP71" s="137"/>
      <c r="AQ71" s="134"/>
      <c r="AR71" s="134"/>
      <c r="AS71" s="134"/>
      <c r="AT71" s="134"/>
      <c r="AU71" s="134"/>
      <c r="AV71" s="134"/>
      <c r="AW71" s="134"/>
      <c r="AX71" s="136"/>
      <c r="AY71" s="76">
        <f>+L71-F71</f>
        <v>0</v>
      </c>
      <c r="AZ71" s="144"/>
      <c r="BA71" s="136"/>
      <c r="BB71" s="136"/>
      <c r="BC71" s="136"/>
      <c r="BD71" s="136"/>
      <c r="BE71" s="136"/>
      <c r="BF71" s="136"/>
      <c r="BG71" s="136"/>
      <c r="BH71" s="135"/>
    </row>
    <row r="72" spans="1:60" s="2" customFormat="1" ht="18.75">
      <c r="A72" s="1"/>
      <c r="C72" s="3"/>
      <c r="D72" s="3"/>
      <c r="E72" s="4"/>
      <c r="F72" s="4"/>
      <c r="G72" s="4"/>
      <c r="H72" s="5"/>
      <c r="I72" s="5"/>
      <c r="J72" s="5"/>
      <c r="K72" s="4"/>
      <c r="L72" s="4"/>
      <c r="M72" s="4"/>
      <c r="N72" s="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P72" s="4"/>
      <c r="AY72" s="6"/>
      <c r="AZ72" s="4"/>
      <c r="BA72" s="4"/>
      <c r="BB72" s="4"/>
      <c r="BC72" s="4"/>
      <c r="BD72" s="4"/>
      <c r="BE72" s="4"/>
      <c r="BF72" s="4"/>
      <c r="BG72" s="4"/>
      <c r="BH72" s="4"/>
    </row>
    <row r="73" spans="1:60" s="2" customFormat="1" ht="18.75">
      <c r="A73" s="1"/>
      <c r="C73" s="3"/>
      <c r="D73" s="3"/>
      <c r="E73" s="4"/>
      <c r="F73" s="4"/>
      <c r="G73" s="4"/>
      <c r="H73" s="5"/>
      <c r="I73" s="5"/>
      <c r="J73" s="5"/>
      <c r="K73" s="4"/>
      <c r="L73" s="4"/>
      <c r="M73" s="4"/>
      <c r="N73" s="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P73" s="4"/>
      <c r="AY73" s="6"/>
      <c r="AZ73" s="4"/>
      <c r="BA73" s="4"/>
      <c r="BB73" s="4"/>
      <c r="BC73" s="4"/>
      <c r="BD73" s="4"/>
      <c r="BE73" s="4"/>
      <c r="BF73" s="4"/>
      <c r="BG73" s="4"/>
      <c r="BH73" s="4"/>
    </row>
    <row r="74" spans="1:60" s="2" customFormat="1" ht="18.75">
      <c r="A74" s="1"/>
      <c r="C74" s="3"/>
      <c r="D74" s="3"/>
      <c r="E74" s="4"/>
      <c r="F74" s="4"/>
      <c r="G74" s="4"/>
      <c r="H74" s="5"/>
      <c r="I74" s="5"/>
      <c r="J74" s="5"/>
      <c r="K74" s="4"/>
      <c r="L74" s="4"/>
      <c r="M74" s="4"/>
      <c r="N74" s="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P74" s="4"/>
      <c r="AY74" s="6"/>
      <c r="AZ74" s="4"/>
      <c r="BA74" s="4"/>
      <c r="BB74" s="4"/>
      <c r="BC74" s="4"/>
      <c r="BD74" s="4"/>
      <c r="BE74" s="4"/>
      <c r="BF74" s="4"/>
      <c r="BG74" s="4"/>
      <c r="BH74" s="4"/>
    </row>
    <row r="75" spans="1:60" s="2" customFormat="1" ht="18.75">
      <c r="A75" s="1"/>
      <c r="C75" s="3"/>
      <c r="D75" s="3"/>
      <c r="E75" s="4"/>
      <c r="F75" s="4"/>
      <c r="G75" s="4"/>
      <c r="H75" s="5"/>
      <c r="I75" s="5"/>
      <c r="J75" s="5"/>
      <c r="K75" s="4"/>
      <c r="L75" s="4"/>
      <c r="M75" s="4"/>
      <c r="N75" s="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P75" s="4"/>
      <c r="AY75" s="6"/>
      <c r="AZ75" s="4"/>
      <c r="BA75" s="4"/>
      <c r="BB75" s="4"/>
      <c r="BC75" s="4"/>
      <c r="BD75" s="4"/>
      <c r="BE75" s="4"/>
      <c r="BF75" s="4"/>
      <c r="BG75" s="4"/>
      <c r="BH75" s="4"/>
    </row>
    <row r="76" spans="1:60" s="2" customFormat="1" ht="18.75">
      <c r="A76" s="1"/>
      <c r="C76" s="3"/>
      <c r="D76" s="3"/>
      <c r="E76" s="4"/>
      <c r="F76" s="4"/>
      <c r="G76" s="4"/>
      <c r="H76" s="5"/>
      <c r="I76" s="5"/>
      <c r="J76" s="5"/>
      <c r="K76" s="4"/>
      <c r="L76" s="4"/>
      <c r="M76" s="4"/>
      <c r="N76" s="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P76" s="4"/>
      <c r="AY76" s="6"/>
      <c r="AZ76" s="4"/>
      <c r="BA76" s="4"/>
      <c r="BB76" s="4"/>
      <c r="BC76" s="4"/>
      <c r="BD76" s="4"/>
      <c r="BE76" s="4"/>
      <c r="BF76" s="4"/>
      <c r="BG76" s="4"/>
      <c r="BH76" s="4"/>
    </row>
    <row r="77" spans="1:60" s="2" customFormat="1" ht="18.75">
      <c r="A77" s="1"/>
      <c r="C77" s="3"/>
      <c r="D77" s="3"/>
      <c r="E77" s="4"/>
      <c r="F77" s="4"/>
      <c r="G77" s="4"/>
      <c r="H77" s="5"/>
      <c r="I77" s="5"/>
      <c r="J77" s="5"/>
      <c r="K77" s="4"/>
      <c r="L77" s="4"/>
      <c r="M77" s="4"/>
      <c r="N77" s="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P77" s="4"/>
      <c r="AY77" s="6"/>
      <c r="AZ77" s="4"/>
      <c r="BA77" s="4"/>
      <c r="BB77" s="4"/>
      <c r="BC77" s="4"/>
      <c r="BD77" s="4"/>
      <c r="BE77" s="4"/>
      <c r="BF77" s="4"/>
      <c r="BG77" s="4"/>
      <c r="BH77" s="4"/>
    </row>
    <row r="78" spans="1:60" s="2" customFormat="1" ht="18.75">
      <c r="A78" s="1"/>
      <c r="C78" s="3"/>
      <c r="D78" s="3"/>
      <c r="E78" s="4"/>
      <c r="F78" s="4"/>
      <c r="G78" s="4"/>
      <c r="H78" s="5"/>
      <c r="I78" s="5"/>
      <c r="J78" s="5"/>
      <c r="K78" s="4"/>
      <c r="L78" s="4"/>
      <c r="M78" s="4"/>
      <c r="N78" s="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P78" s="4"/>
      <c r="AY78" s="6"/>
      <c r="AZ78" s="4"/>
      <c r="BA78" s="4"/>
      <c r="BB78" s="4"/>
      <c r="BC78" s="4"/>
      <c r="BD78" s="4"/>
      <c r="BE78" s="4"/>
      <c r="BF78" s="4"/>
      <c r="BG78" s="4"/>
      <c r="BH78" s="4"/>
    </row>
    <row r="79" spans="1:60" s="2" customFormat="1" ht="18.75">
      <c r="A79" s="1"/>
      <c r="C79" s="3"/>
      <c r="D79" s="3"/>
      <c r="E79" s="4"/>
      <c r="F79" s="4"/>
      <c r="G79" s="4"/>
      <c r="H79" s="5"/>
      <c r="I79" s="5"/>
      <c r="J79" s="5"/>
      <c r="K79" s="4"/>
      <c r="L79" s="4"/>
      <c r="M79" s="4"/>
      <c r="N79" s="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P79" s="4"/>
      <c r="AY79" s="6"/>
      <c r="AZ79" s="4"/>
      <c r="BA79" s="4"/>
      <c r="BB79" s="4"/>
      <c r="BC79" s="4"/>
      <c r="BD79" s="4"/>
      <c r="BE79" s="4"/>
      <c r="BF79" s="4"/>
      <c r="BG79" s="4"/>
      <c r="BH79" s="4"/>
    </row>
    <row r="80" spans="1:60" s="2" customFormat="1" ht="18.75">
      <c r="A80" s="1"/>
      <c r="C80" s="3"/>
      <c r="D80" s="3"/>
      <c r="E80" s="4"/>
      <c r="F80" s="4"/>
      <c r="G80" s="4"/>
      <c r="H80" s="5"/>
      <c r="I80" s="5"/>
      <c r="J80" s="5"/>
      <c r="K80" s="4"/>
      <c r="L80" s="4"/>
      <c r="M80" s="4"/>
      <c r="N80" s="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P80" s="4"/>
      <c r="AY80" s="6"/>
      <c r="AZ80" s="4"/>
      <c r="BA80" s="4"/>
      <c r="BB80" s="4"/>
      <c r="BC80" s="4"/>
      <c r="BD80" s="4"/>
      <c r="BE80" s="4"/>
      <c r="BF80" s="4"/>
      <c r="BG80" s="4"/>
      <c r="BH80" s="4"/>
    </row>
    <row r="81" spans="1:60" s="2" customFormat="1" ht="18.75">
      <c r="A81" s="1"/>
      <c r="C81" s="3"/>
      <c r="D81" s="3"/>
      <c r="E81" s="4"/>
      <c r="F81" s="4"/>
      <c r="G81" s="4"/>
      <c r="H81" s="5"/>
      <c r="I81" s="5"/>
      <c r="J81" s="5"/>
      <c r="K81" s="4"/>
      <c r="L81" s="4"/>
      <c r="M81" s="4"/>
      <c r="N81" s="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P81" s="4"/>
      <c r="AY81" s="6"/>
      <c r="AZ81" s="4"/>
      <c r="BA81" s="4"/>
      <c r="BB81" s="4"/>
      <c r="BC81" s="4"/>
      <c r="BD81" s="4"/>
      <c r="BE81" s="4"/>
      <c r="BF81" s="4"/>
      <c r="BG81" s="4"/>
      <c r="BH81" s="4"/>
    </row>
    <row r="82" spans="1:60" s="2" customFormat="1" ht="18.75">
      <c r="A82" s="1"/>
      <c r="C82" s="3"/>
      <c r="D82" s="3"/>
      <c r="E82" s="4"/>
      <c r="F82" s="4"/>
      <c r="G82" s="4"/>
      <c r="H82" s="5"/>
      <c r="I82" s="5"/>
      <c r="J82" s="5"/>
      <c r="K82" s="4"/>
      <c r="L82" s="4"/>
      <c r="M82" s="4"/>
      <c r="N82" s="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P82" s="4"/>
      <c r="AY82" s="6"/>
      <c r="AZ82" s="4"/>
      <c r="BA82" s="4"/>
      <c r="BB82" s="4"/>
      <c r="BC82" s="4"/>
      <c r="BD82" s="4"/>
      <c r="BE82" s="4"/>
      <c r="BF82" s="4"/>
      <c r="BG82" s="4"/>
      <c r="BH82" s="4"/>
    </row>
    <row r="83" spans="1:60" s="2" customFormat="1" ht="18.75">
      <c r="A83" s="1"/>
      <c r="C83" s="3"/>
      <c r="D83" s="3"/>
      <c r="E83" s="4"/>
      <c r="F83" s="4"/>
      <c r="G83" s="4"/>
      <c r="H83" s="5"/>
      <c r="I83" s="5"/>
      <c r="J83" s="5"/>
      <c r="K83" s="4"/>
      <c r="L83" s="4"/>
      <c r="M83" s="4"/>
      <c r="N83" s="5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P83" s="4"/>
      <c r="AY83" s="6"/>
      <c r="AZ83" s="4"/>
      <c r="BA83" s="4"/>
      <c r="BB83" s="4"/>
      <c r="BC83" s="4"/>
      <c r="BD83" s="4"/>
      <c r="BE83" s="4"/>
      <c r="BF83" s="4"/>
      <c r="BG83" s="4"/>
      <c r="BH83" s="4"/>
    </row>
    <row r="84" spans="1:60" s="2" customFormat="1" ht="18.75">
      <c r="A84" s="1"/>
      <c r="C84" s="3"/>
      <c r="D84" s="3"/>
      <c r="E84" s="4"/>
      <c r="F84" s="4"/>
      <c r="G84" s="4"/>
      <c r="H84" s="5"/>
      <c r="I84" s="5"/>
      <c r="J84" s="5"/>
      <c r="K84" s="4"/>
      <c r="L84" s="4"/>
      <c r="M84" s="4"/>
      <c r="N84" s="5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P84" s="4"/>
      <c r="AY84" s="6"/>
      <c r="AZ84" s="4"/>
      <c r="BA84" s="4"/>
      <c r="BB84" s="4"/>
      <c r="BC84" s="4"/>
      <c r="BD84" s="4"/>
      <c r="BE84" s="4"/>
      <c r="BF84" s="4"/>
      <c r="BG84" s="4"/>
      <c r="BH84" s="4"/>
    </row>
    <row r="85" spans="1:60" s="2" customFormat="1" ht="18.75">
      <c r="A85" s="1"/>
      <c r="C85" s="3"/>
      <c r="D85" s="3"/>
      <c r="E85" s="4"/>
      <c r="F85" s="4"/>
      <c r="G85" s="4"/>
      <c r="H85" s="5"/>
      <c r="I85" s="5"/>
      <c r="J85" s="5"/>
      <c r="K85" s="4"/>
      <c r="L85" s="4"/>
      <c r="M85" s="4"/>
      <c r="N85" s="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P85" s="4"/>
      <c r="AY85" s="6"/>
      <c r="AZ85" s="4"/>
      <c r="BA85" s="4"/>
      <c r="BB85" s="4"/>
      <c r="BC85" s="4"/>
      <c r="BD85" s="4"/>
      <c r="BE85" s="4"/>
      <c r="BF85" s="4"/>
      <c r="BG85" s="4"/>
      <c r="BH85" s="4"/>
    </row>
    <row r="86" spans="1:60" s="2" customFormat="1" ht="18.75">
      <c r="A86" s="1"/>
      <c r="C86" s="3"/>
      <c r="D86" s="3"/>
      <c r="E86" s="4"/>
      <c r="F86" s="4"/>
      <c r="G86" s="4"/>
      <c r="H86" s="5"/>
      <c r="I86" s="5"/>
      <c r="J86" s="5"/>
      <c r="K86" s="4"/>
      <c r="L86" s="4"/>
      <c r="M86" s="4"/>
      <c r="N86" s="5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P86" s="4"/>
      <c r="AY86" s="6"/>
      <c r="AZ86" s="4"/>
      <c r="BA86" s="4"/>
      <c r="BB86" s="4"/>
      <c r="BC86" s="4"/>
      <c r="BD86" s="4"/>
      <c r="BE86" s="4"/>
      <c r="BF86" s="4"/>
      <c r="BG86" s="4"/>
      <c r="BH86" s="4"/>
    </row>
    <row r="87" spans="1:60" s="2" customFormat="1" ht="18.75">
      <c r="A87" s="1"/>
      <c r="C87" s="3"/>
      <c r="D87" s="3"/>
      <c r="E87" s="4"/>
      <c r="F87" s="4"/>
      <c r="G87" s="4"/>
      <c r="H87" s="5"/>
      <c r="I87" s="5"/>
      <c r="J87" s="5"/>
      <c r="K87" s="4"/>
      <c r="L87" s="4"/>
      <c r="M87" s="4"/>
      <c r="N87" s="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P87" s="4"/>
      <c r="AY87" s="6"/>
      <c r="AZ87" s="4"/>
      <c r="BA87" s="4"/>
      <c r="BB87" s="4"/>
      <c r="BC87" s="4"/>
      <c r="BD87" s="4"/>
      <c r="BE87" s="4"/>
      <c r="BF87" s="4"/>
      <c r="BG87" s="4"/>
      <c r="BH87" s="4"/>
    </row>
    <row r="88" spans="1:60" s="2" customFormat="1" ht="18.75">
      <c r="A88" s="1"/>
      <c r="C88" s="3"/>
      <c r="D88" s="3"/>
      <c r="E88" s="4"/>
      <c r="F88" s="4"/>
      <c r="G88" s="4"/>
      <c r="H88" s="5"/>
      <c r="I88" s="5"/>
      <c r="J88" s="5"/>
      <c r="K88" s="4"/>
      <c r="L88" s="4"/>
      <c r="M88" s="4"/>
      <c r="N88" s="5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P88" s="4"/>
      <c r="AY88" s="6"/>
      <c r="AZ88" s="4"/>
      <c r="BA88" s="4"/>
      <c r="BB88" s="4"/>
      <c r="BC88" s="4"/>
      <c r="BD88" s="4"/>
      <c r="BE88" s="4"/>
      <c r="BF88" s="4"/>
      <c r="BG88" s="4"/>
      <c r="BH88" s="4"/>
    </row>
    <row r="89" spans="1:60" s="2" customFormat="1" ht="18.75">
      <c r="A89" s="1"/>
      <c r="C89" s="3"/>
      <c r="D89" s="3"/>
      <c r="E89" s="4"/>
      <c r="F89" s="4"/>
      <c r="G89" s="4"/>
      <c r="H89" s="5"/>
      <c r="I89" s="5"/>
      <c r="J89" s="5"/>
      <c r="K89" s="4"/>
      <c r="L89" s="4"/>
      <c r="M89" s="4"/>
      <c r="N89" s="5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P89" s="4"/>
      <c r="AY89" s="6"/>
      <c r="AZ89" s="4"/>
      <c r="BA89" s="4"/>
      <c r="BB89" s="4"/>
      <c r="BC89" s="4"/>
      <c r="BD89" s="4"/>
      <c r="BE89" s="4"/>
      <c r="BF89" s="4"/>
      <c r="BG89" s="4"/>
      <c r="BH89" s="4"/>
    </row>
    <row r="90" spans="1:60" s="2" customFormat="1" ht="18.75">
      <c r="A90" s="1"/>
      <c r="C90" s="3"/>
      <c r="D90" s="3"/>
      <c r="E90" s="4"/>
      <c r="F90" s="4"/>
      <c r="G90" s="4"/>
      <c r="H90" s="5"/>
      <c r="I90" s="5"/>
      <c r="J90" s="5"/>
      <c r="K90" s="4"/>
      <c r="L90" s="4"/>
      <c r="M90" s="4"/>
      <c r="N90" s="5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P90" s="4"/>
      <c r="AY90" s="6"/>
      <c r="AZ90" s="4"/>
      <c r="BA90" s="4"/>
      <c r="BB90" s="4"/>
      <c r="BC90" s="4"/>
      <c r="BD90" s="4"/>
      <c r="BE90" s="4"/>
      <c r="BF90" s="4"/>
      <c r="BG90" s="4"/>
      <c r="BH90" s="4"/>
    </row>
    <row r="91" spans="1:60" s="2" customFormat="1" ht="18.75">
      <c r="A91" s="1"/>
      <c r="C91" s="3"/>
      <c r="D91" s="3"/>
      <c r="E91" s="4"/>
      <c r="F91" s="4"/>
      <c r="G91" s="4"/>
      <c r="H91" s="5"/>
      <c r="I91" s="5"/>
      <c r="J91" s="5"/>
      <c r="K91" s="4"/>
      <c r="L91" s="4"/>
      <c r="M91" s="4"/>
      <c r="N91" s="5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P91" s="4"/>
      <c r="AY91" s="6"/>
      <c r="AZ91" s="4"/>
      <c r="BA91" s="4"/>
      <c r="BB91" s="4"/>
      <c r="BC91" s="4"/>
      <c r="BD91" s="4"/>
      <c r="BE91" s="4"/>
      <c r="BF91" s="4"/>
      <c r="BG91" s="4"/>
      <c r="BH91" s="4"/>
    </row>
    <row r="92" spans="1:60" s="2" customFormat="1" ht="18.75">
      <c r="A92" s="1"/>
      <c r="C92" s="3"/>
      <c r="D92" s="3"/>
      <c r="E92" s="4"/>
      <c r="F92" s="4"/>
      <c r="G92" s="4"/>
      <c r="H92" s="5"/>
      <c r="I92" s="5"/>
      <c r="J92" s="5"/>
      <c r="K92" s="4"/>
      <c r="L92" s="4"/>
      <c r="M92" s="4"/>
      <c r="N92" s="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P92" s="4"/>
      <c r="AY92" s="6"/>
      <c r="AZ92" s="4"/>
      <c r="BA92" s="4"/>
      <c r="BB92" s="4"/>
      <c r="BC92" s="4"/>
      <c r="BD92" s="4"/>
      <c r="BE92" s="4"/>
      <c r="BF92" s="4"/>
      <c r="BG92" s="4"/>
      <c r="BH92" s="4"/>
    </row>
    <row r="93" spans="1:60" s="2" customFormat="1" ht="18.75">
      <c r="A93" s="1"/>
      <c r="C93" s="3"/>
      <c r="D93" s="3"/>
      <c r="E93" s="4"/>
      <c r="F93" s="4"/>
      <c r="G93" s="4"/>
      <c r="H93" s="5"/>
      <c r="I93" s="5"/>
      <c r="J93" s="5"/>
      <c r="K93" s="4"/>
      <c r="L93" s="4"/>
      <c r="M93" s="4"/>
      <c r="N93" s="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P93" s="4"/>
      <c r="AY93" s="6"/>
      <c r="AZ93" s="4"/>
      <c r="BA93" s="4"/>
      <c r="BB93" s="4"/>
      <c r="BC93" s="4"/>
      <c r="BD93" s="4"/>
      <c r="BE93" s="4"/>
      <c r="BF93" s="4"/>
      <c r="BG93" s="4"/>
      <c r="BH93" s="4"/>
    </row>
    <row r="94" spans="1:60" s="2" customFormat="1" ht="18.75">
      <c r="A94" s="1"/>
      <c r="C94" s="3"/>
      <c r="D94" s="3"/>
      <c r="E94" s="4"/>
      <c r="F94" s="4"/>
      <c r="G94" s="4"/>
      <c r="H94" s="5"/>
      <c r="I94" s="5"/>
      <c r="J94" s="5"/>
      <c r="K94" s="4"/>
      <c r="L94" s="4"/>
      <c r="M94" s="4"/>
      <c r="N94" s="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P94" s="4"/>
      <c r="AY94" s="6"/>
      <c r="AZ94" s="4"/>
      <c r="BA94" s="4"/>
      <c r="BB94" s="4"/>
      <c r="BC94" s="4"/>
      <c r="BD94" s="4"/>
      <c r="BE94" s="4"/>
      <c r="BF94" s="4"/>
      <c r="BG94" s="4"/>
      <c r="BH94" s="4"/>
    </row>
    <row r="95" spans="1:60" s="2" customFormat="1" ht="18.75">
      <c r="A95" s="1"/>
      <c r="C95" s="3"/>
      <c r="D95" s="3"/>
      <c r="E95" s="4"/>
      <c r="F95" s="4"/>
      <c r="G95" s="4"/>
      <c r="H95" s="5"/>
      <c r="I95" s="5"/>
      <c r="J95" s="5"/>
      <c r="K95" s="4"/>
      <c r="L95" s="4"/>
      <c r="M95" s="4"/>
      <c r="N95" s="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P95" s="4"/>
      <c r="AY95" s="6"/>
      <c r="AZ95" s="4"/>
      <c r="BA95" s="4"/>
      <c r="BB95" s="4"/>
      <c r="BC95" s="4"/>
      <c r="BD95" s="4"/>
      <c r="BE95" s="4"/>
      <c r="BF95" s="4"/>
      <c r="BG95" s="4"/>
      <c r="BH95" s="4"/>
    </row>
    <row r="96" spans="1:60" s="2" customFormat="1" ht="18.75">
      <c r="A96" s="1"/>
      <c r="C96" s="3"/>
      <c r="D96" s="3"/>
      <c r="E96" s="4"/>
      <c r="F96" s="4"/>
      <c r="G96" s="4"/>
      <c r="H96" s="5"/>
      <c r="I96" s="5"/>
      <c r="J96" s="5"/>
      <c r="K96" s="4"/>
      <c r="L96" s="4"/>
      <c r="M96" s="4"/>
      <c r="N96" s="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P96" s="4"/>
      <c r="AY96" s="6"/>
      <c r="AZ96" s="4"/>
      <c r="BA96" s="4"/>
      <c r="BB96" s="4"/>
      <c r="BC96" s="4"/>
      <c r="BD96" s="4"/>
      <c r="BE96" s="4"/>
      <c r="BF96" s="4"/>
      <c r="BG96" s="4"/>
      <c r="BH96" s="4"/>
    </row>
    <row r="97" spans="1:60" s="2" customFormat="1" ht="18.75">
      <c r="A97" s="1"/>
      <c r="C97" s="3"/>
      <c r="D97" s="3"/>
      <c r="E97" s="4"/>
      <c r="F97" s="4"/>
      <c r="G97" s="4"/>
      <c r="H97" s="5"/>
      <c r="I97" s="5"/>
      <c r="J97" s="5"/>
      <c r="K97" s="4"/>
      <c r="L97" s="4"/>
      <c r="M97" s="4"/>
      <c r="N97" s="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P97" s="4"/>
      <c r="AY97" s="6"/>
      <c r="AZ97" s="4"/>
      <c r="BA97" s="4"/>
      <c r="BB97" s="4"/>
      <c r="BC97" s="4"/>
      <c r="BD97" s="4"/>
      <c r="BE97" s="4"/>
      <c r="BF97" s="4"/>
      <c r="BG97" s="4"/>
      <c r="BH97" s="4"/>
    </row>
    <row r="98" spans="1:60" s="2" customFormat="1" ht="18.75">
      <c r="A98" s="1"/>
      <c r="C98" s="3"/>
      <c r="D98" s="3"/>
      <c r="E98" s="4"/>
      <c r="F98" s="4"/>
      <c r="G98" s="4"/>
      <c r="H98" s="5"/>
      <c r="I98" s="5"/>
      <c r="J98" s="5"/>
      <c r="K98" s="4"/>
      <c r="L98" s="4"/>
      <c r="M98" s="4"/>
      <c r="N98" s="5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P98" s="4"/>
      <c r="AY98" s="6"/>
      <c r="AZ98" s="4"/>
      <c r="BA98" s="4"/>
      <c r="BB98" s="4"/>
      <c r="BC98" s="4"/>
      <c r="BD98" s="4"/>
      <c r="BE98" s="4"/>
      <c r="BF98" s="4"/>
      <c r="BG98" s="4"/>
      <c r="BH98" s="4"/>
    </row>
    <row r="99" spans="1:60" s="2" customFormat="1" ht="18.75">
      <c r="A99" s="1"/>
      <c r="C99" s="3"/>
      <c r="D99" s="3"/>
      <c r="E99" s="4"/>
      <c r="F99" s="4"/>
      <c r="G99" s="4"/>
      <c r="H99" s="5"/>
      <c r="I99" s="5"/>
      <c r="J99" s="5"/>
      <c r="K99" s="4"/>
      <c r="L99" s="4"/>
      <c r="M99" s="4"/>
      <c r="N99" s="5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P99" s="4"/>
      <c r="AY99" s="6"/>
      <c r="AZ99" s="4"/>
      <c r="BA99" s="4"/>
      <c r="BB99" s="4"/>
      <c r="BC99" s="4"/>
      <c r="BD99" s="4"/>
      <c r="BE99" s="4"/>
      <c r="BF99" s="4"/>
      <c r="BG99" s="4"/>
      <c r="BH99" s="4"/>
    </row>
    <row r="100" spans="1:60" s="2" customFormat="1" ht="18.75">
      <c r="A100" s="1"/>
      <c r="C100" s="3"/>
      <c r="D100" s="3"/>
      <c r="E100" s="4"/>
      <c r="F100" s="4"/>
      <c r="G100" s="4"/>
      <c r="H100" s="5"/>
      <c r="I100" s="5"/>
      <c r="J100" s="5"/>
      <c r="K100" s="4"/>
      <c r="L100" s="4"/>
      <c r="M100" s="4"/>
      <c r="N100" s="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P100" s="4"/>
      <c r="AY100" s="6"/>
      <c r="AZ100" s="4"/>
      <c r="BA100" s="4"/>
      <c r="BB100" s="4"/>
      <c r="BC100" s="4"/>
      <c r="BD100" s="4"/>
      <c r="BE100" s="4"/>
      <c r="BF100" s="4"/>
      <c r="BG100" s="4"/>
      <c r="BH100" s="4"/>
    </row>
    <row r="101" spans="1:60" s="2" customFormat="1" ht="18.75">
      <c r="A101" s="1"/>
      <c r="C101" s="3"/>
      <c r="D101" s="3"/>
      <c r="E101" s="4"/>
      <c r="F101" s="4"/>
      <c r="G101" s="4"/>
      <c r="H101" s="5"/>
      <c r="I101" s="5"/>
      <c r="J101" s="5"/>
      <c r="K101" s="4"/>
      <c r="L101" s="4"/>
      <c r="M101" s="4"/>
      <c r="N101" s="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P101" s="4"/>
      <c r="AY101" s="6"/>
      <c r="AZ101" s="4"/>
      <c r="BA101" s="4"/>
      <c r="BB101" s="4"/>
      <c r="BC101" s="4"/>
      <c r="BD101" s="4"/>
      <c r="BE101" s="4"/>
      <c r="BF101" s="4"/>
      <c r="BG101" s="4"/>
      <c r="BH101" s="4"/>
    </row>
    <row r="102" spans="1:60" s="2" customFormat="1" ht="18.75">
      <c r="A102" s="1"/>
      <c r="C102" s="3"/>
      <c r="D102" s="3"/>
      <c r="E102" s="4"/>
      <c r="F102" s="4"/>
      <c r="G102" s="4"/>
      <c r="H102" s="5"/>
      <c r="I102" s="5"/>
      <c r="J102" s="5"/>
      <c r="K102" s="4"/>
      <c r="L102" s="4"/>
      <c r="M102" s="4"/>
      <c r="N102" s="5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P102" s="4"/>
      <c r="AY102" s="6"/>
      <c r="AZ102" s="4"/>
      <c r="BA102" s="4"/>
      <c r="BB102" s="4"/>
      <c r="BC102" s="4"/>
      <c r="BD102" s="4"/>
      <c r="BE102" s="4"/>
      <c r="BF102" s="4"/>
      <c r="BG102" s="4"/>
      <c r="BH102" s="4"/>
    </row>
    <row r="103" spans="1:60" s="2" customFormat="1" ht="18.75">
      <c r="A103" s="1"/>
      <c r="C103" s="3"/>
      <c r="D103" s="3"/>
      <c r="E103" s="4"/>
      <c r="F103" s="4"/>
      <c r="G103" s="4"/>
      <c r="H103" s="5"/>
      <c r="I103" s="5"/>
      <c r="J103" s="5"/>
      <c r="K103" s="4"/>
      <c r="L103" s="4"/>
      <c r="M103" s="4"/>
      <c r="N103" s="5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P103" s="4"/>
      <c r="AY103" s="6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1:60" s="2" customFormat="1" ht="18.75">
      <c r="A104" s="1"/>
      <c r="C104" s="3"/>
      <c r="D104" s="3"/>
      <c r="E104" s="4"/>
      <c r="F104" s="4"/>
      <c r="G104" s="4"/>
      <c r="H104" s="5"/>
      <c r="I104" s="5"/>
      <c r="J104" s="5"/>
      <c r="K104" s="4"/>
      <c r="L104" s="4"/>
      <c r="M104" s="4"/>
      <c r="N104" s="5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P104" s="4"/>
      <c r="AY104" s="6"/>
      <c r="AZ104" s="4"/>
      <c r="BA104" s="4"/>
      <c r="BB104" s="4"/>
      <c r="BC104" s="4"/>
      <c r="BD104" s="4"/>
      <c r="BE104" s="4"/>
      <c r="BF104" s="4"/>
      <c r="BG104" s="4"/>
      <c r="BH104" s="4"/>
    </row>
    <row r="105" spans="1:60" s="2" customFormat="1" ht="18.75">
      <c r="A105" s="1"/>
      <c r="C105" s="3"/>
      <c r="D105" s="3"/>
      <c r="E105" s="4"/>
      <c r="F105" s="4"/>
      <c r="G105" s="4"/>
      <c r="H105" s="5"/>
      <c r="I105" s="5"/>
      <c r="J105" s="5"/>
      <c r="K105" s="4"/>
      <c r="L105" s="4"/>
      <c r="M105" s="4"/>
      <c r="N105" s="5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P105" s="4"/>
      <c r="AY105" s="6"/>
      <c r="AZ105" s="4"/>
      <c r="BA105" s="4"/>
      <c r="BB105" s="4"/>
      <c r="BC105" s="4"/>
      <c r="BD105" s="4"/>
      <c r="BE105" s="4"/>
      <c r="BF105" s="4"/>
      <c r="BG105" s="4"/>
      <c r="BH105" s="4"/>
    </row>
    <row r="106" spans="1:60" s="2" customFormat="1" ht="18.75">
      <c r="A106" s="1"/>
      <c r="C106" s="3"/>
      <c r="D106" s="3"/>
      <c r="E106" s="4"/>
      <c r="F106" s="4"/>
      <c r="G106" s="4"/>
      <c r="H106" s="5"/>
      <c r="I106" s="5"/>
      <c r="J106" s="5"/>
      <c r="K106" s="4"/>
      <c r="L106" s="4"/>
      <c r="M106" s="4"/>
      <c r="N106" s="5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P106" s="4"/>
      <c r="AY106" s="6"/>
      <c r="AZ106" s="4"/>
      <c r="BA106" s="4"/>
      <c r="BB106" s="4"/>
      <c r="BC106" s="4"/>
      <c r="BD106" s="4"/>
      <c r="BE106" s="4"/>
      <c r="BF106" s="4"/>
      <c r="BG106" s="4"/>
      <c r="BH106" s="4"/>
    </row>
    <row r="107" spans="1:60" s="2" customFormat="1" ht="18.75">
      <c r="A107" s="1"/>
      <c r="C107" s="3"/>
      <c r="D107" s="3"/>
      <c r="E107" s="4"/>
      <c r="F107" s="4"/>
      <c r="G107" s="4"/>
      <c r="H107" s="5"/>
      <c r="I107" s="5"/>
      <c r="J107" s="5"/>
      <c r="K107" s="4"/>
      <c r="L107" s="4"/>
      <c r="M107" s="4"/>
      <c r="N107" s="5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P107" s="4"/>
      <c r="AY107" s="6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60" s="2" customFormat="1" ht="18.75">
      <c r="A108" s="1"/>
      <c r="C108" s="3"/>
      <c r="D108" s="3"/>
      <c r="E108" s="4"/>
      <c r="F108" s="4"/>
      <c r="G108" s="4"/>
      <c r="H108" s="5"/>
      <c r="I108" s="5"/>
      <c r="J108" s="5"/>
      <c r="K108" s="4"/>
      <c r="L108" s="4"/>
      <c r="M108" s="4"/>
      <c r="N108" s="5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P108" s="4"/>
      <c r="AY108" s="6"/>
      <c r="AZ108" s="4"/>
      <c r="BA108" s="4"/>
      <c r="BB108" s="4"/>
      <c r="BC108" s="4"/>
      <c r="BD108" s="4"/>
      <c r="BE108" s="4"/>
      <c r="BF108" s="4"/>
      <c r="BG108" s="4"/>
      <c r="BH108" s="4"/>
    </row>
    <row r="109" spans="1:60" s="2" customFormat="1" ht="18.75">
      <c r="A109" s="1"/>
      <c r="C109" s="3"/>
      <c r="D109" s="3"/>
      <c r="E109" s="4"/>
      <c r="F109" s="4"/>
      <c r="G109" s="4"/>
      <c r="H109" s="5"/>
      <c r="I109" s="5"/>
      <c r="J109" s="5"/>
      <c r="K109" s="4"/>
      <c r="L109" s="4"/>
      <c r="M109" s="4"/>
      <c r="N109" s="5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P109" s="4"/>
      <c r="AY109" s="6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1:60" s="2" customFormat="1" ht="18.75">
      <c r="A110" s="1"/>
      <c r="C110" s="3"/>
      <c r="D110" s="3"/>
      <c r="E110" s="4"/>
      <c r="F110" s="4"/>
      <c r="G110" s="4"/>
      <c r="H110" s="5"/>
      <c r="I110" s="5"/>
      <c r="J110" s="5"/>
      <c r="K110" s="4"/>
      <c r="L110" s="4"/>
      <c r="M110" s="4"/>
      <c r="N110" s="5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P110" s="4"/>
      <c r="AY110" s="6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60" s="2" customFormat="1" ht="18.75">
      <c r="A111" s="1"/>
      <c r="C111" s="3"/>
      <c r="D111" s="3"/>
      <c r="E111" s="4"/>
      <c r="F111" s="4"/>
      <c r="G111" s="4"/>
      <c r="H111" s="5"/>
      <c r="I111" s="5"/>
      <c r="J111" s="5"/>
      <c r="K111" s="4"/>
      <c r="L111" s="4"/>
      <c r="M111" s="4"/>
      <c r="N111" s="5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P111" s="4"/>
      <c r="AY111" s="6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1:60" s="2" customFormat="1" ht="18.75">
      <c r="A112" s="1"/>
      <c r="C112" s="3"/>
      <c r="D112" s="3"/>
      <c r="E112" s="4"/>
      <c r="F112" s="4"/>
      <c r="G112" s="4"/>
      <c r="H112" s="5"/>
      <c r="I112" s="5"/>
      <c r="J112" s="5"/>
      <c r="K112" s="4"/>
      <c r="L112" s="4"/>
      <c r="M112" s="4"/>
      <c r="N112" s="5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P112" s="4"/>
      <c r="AY112" s="6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1:60" s="2" customFormat="1" ht="18.75">
      <c r="A113" s="1"/>
      <c r="C113" s="3"/>
      <c r="D113" s="3"/>
      <c r="E113" s="4"/>
      <c r="F113" s="4"/>
      <c r="G113" s="4"/>
      <c r="H113" s="5"/>
      <c r="I113" s="5"/>
      <c r="J113" s="5"/>
      <c r="K113" s="4"/>
      <c r="L113" s="4"/>
      <c r="M113" s="4"/>
      <c r="N113" s="5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P113" s="4"/>
      <c r="AY113" s="6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1:60" s="2" customFormat="1" ht="18.75">
      <c r="A114" s="1"/>
      <c r="C114" s="3"/>
      <c r="D114" s="3"/>
      <c r="E114" s="4"/>
      <c r="F114" s="4"/>
      <c r="G114" s="4"/>
      <c r="H114" s="5"/>
      <c r="I114" s="5"/>
      <c r="J114" s="5"/>
      <c r="K114" s="4"/>
      <c r="L114" s="4"/>
      <c r="M114" s="4"/>
      <c r="N114" s="5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P114" s="4"/>
      <c r="AY114" s="6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0" s="2" customFormat="1" ht="18.75">
      <c r="A115" s="1"/>
      <c r="C115" s="3"/>
      <c r="D115" s="3"/>
      <c r="E115" s="4"/>
      <c r="F115" s="4"/>
      <c r="G115" s="4"/>
      <c r="H115" s="5"/>
      <c r="I115" s="5"/>
      <c r="J115" s="5"/>
      <c r="K115" s="4"/>
      <c r="L115" s="4"/>
      <c r="M115" s="4"/>
      <c r="N115" s="5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P115" s="4"/>
      <c r="AY115" s="6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1:60" s="2" customFormat="1" ht="18.75">
      <c r="A116" s="1"/>
      <c r="C116" s="3"/>
      <c r="D116" s="3"/>
      <c r="E116" s="4"/>
      <c r="F116" s="4"/>
      <c r="G116" s="4"/>
      <c r="H116" s="5"/>
      <c r="I116" s="5"/>
      <c r="J116" s="5"/>
      <c r="K116" s="4"/>
      <c r="L116" s="4"/>
      <c r="M116" s="4"/>
      <c r="N116" s="5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P116" s="4"/>
      <c r="AY116" s="6"/>
      <c r="AZ116" s="4"/>
      <c r="BA116" s="4"/>
      <c r="BB116" s="4"/>
      <c r="BC116" s="4"/>
      <c r="BD116" s="4"/>
      <c r="BE116" s="4"/>
      <c r="BF116" s="4"/>
      <c r="BG116" s="4"/>
      <c r="BH116" s="4"/>
    </row>
    <row r="117" spans="1:60" s="2" customFormat="1" ht="18.75">
      <c r="A117" s="1"/>
      <c r="C117" s="3"/>
      <c r="D117" s="3"/>
      <c r="E117" s="4"/>
      <c r="F117" s="4"/>
      <c r="G117" s="4"/>
      <c r="H117" s="5"/>
      <c r="I117" s="5"/>
      <c r="J117" s="5"/>
      <c r="K117" s="4"/>
      <c r="L117" s="4"/>
      <c r="M117" s="4"/>
      <c r="N117" s="5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P117" s="4"/>
      <c r="AY117" s="6"/>
      <c r="AZ117" s="4"/>
      <c r="BA117" s="4"/>
      <c r="BB117" s="4"/>
      <c r="BC117" s="4"/>
      <c r="BD117" s="4"/>
      <c r="BE117" s="4"/>
      <c r="BF117" s="4"/>
      <c r="BG117" s="4"/>
      <c r="BH117" s="4"/>
    </row>
    <row r="118" spans="1:60" s="2" customFormat="1" ht="18.75">
      <c r="A118" s="1"/>
      <c r="C118" s="3"/>
      <c r="D118" s="3"/>
      <c r="E118" s="4"/>
      <c r="F118" s="4"/>
      <c r="G118" s="4"/>
      <c r="H118" s="5"/>
      <c r="I118" s="5"/>
      <c r="J118" s="5"/>
      <c r="K118" s="4"/>
      <c r="L118" s="4"/>
      <c r="M118" s="4"/>
      <c r="N118" s="5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P118" s="4"/>
      <c r="AY118" s="6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1:60" s="2" customFormat="1" ht="18.75">
      <c r="A119" s="1"/>
      <c r="C119" s="3"/>
      <c r="D119" s="3"/>
      <c r="E119" s="4"/>
      <c r="F119" s="4"/>
      <c r="G119" s="4"/>
      <c r="H119" s="5"/>
      <c r="I119" s="5"/>
      <c r="J119" s="5"/>
      <c r="K119" s="4"/>
      <c r="L119" s="4"/>
      <c r="M119" s="4"/>
      <c r="N119" s="5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P119" s="4"/>
      <c r="AY119" s="6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1:60" s="2" customFormat="1" ht="18.75">
      <c r="A120" s="1"/>
      <c r="C120" s="3"/>
      <c r="D120" s="3"/>
      <c r="E120" s="4"/>
      <c r="F120" s="4"/>
      <c r="G120" s="4"/>
      <c r="H120" s="5"/>
      <c r="I120" s="5"/>
      <c r="J120" s="5"/>
      <c r="K120" s="4"/>
      <c r="L120" s="4"/>
      <c r="M120" s="4"/>
      <c r="N120" s="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P120" s="4"/>
      <c r="AY120" s="6"/>
      <c r="AZ120" s="4"/>
      <c r="BA120" s="4"/>
      <c r="BB120" s="4"/>
      <c r="BC120" s="4"/>
      <c r="BD120" s="4"/>
      <c r="BE120" s="4"/>
      <c r="BF120" s="4"/>
      <c r="BG120" s="4"/>
      <c r="BH120" s="4"/>
    </row>
    <row r="121" spans="1:60" s="2" customFormat="1" ht="18.75">
      <c r="A121" s="1"/>
      <c r="C121" s="3"/>
      <c r="D121" s="3"/>
      <c r="E121" s="4"/>
      <c r="F121" s="4"/>
      <c r="G121" s="4"/>
      <c r="H121" s="5"/>
      <c r="I121" s="5"/>
      <c r="J121" s="5"/>
      <c r="K121" s="4"/>
      <c r="L121" s="4"/>
      <c r="M121" s="4"/>
      <c r="N121" s="5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P121" s="4"/>
      <c r="AY121" s="6"/>
      <c r="AZ121" s="4"/>
      <c r="BA121" s="4"/>
      <c r="BB121" s="4"/>
      <c r="BC121" s="4"/>
      <c r="BD121" s="4"/>
      <c r="BE121" s="4"/>
      <c r="BF121" s="4"/>
      <c r="BG121" s="4"/>
      <c r="BH121" s="4"/>
    </row>
    <row r="122" spans="1:60" s="2" customFormat="1" ht="18.75">
      <c r="A122" s="1"/>
      <c r="C122" s="3"/>
      <c r="D122" s="3"/>
      <c r="E122" s="4"/>
      <c r="F122" s="4"/>
      <c r="G122" s="4"/>
      <c r="H122" s="5"/>
      <c r="I122" s="5"/>
      <c r="J122" s="5"/>
      <c r="K122" s="4"/>
      <c r="L122" s="4"/>
      <c r="M122" s="4"/>
      <c r="N122" s="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P122" s="4"/>
      <c r="AY122" s="6"/>
      <c r="AZ122" s="4"/>
      <c r="BA122" s="4"/>
      <c r="BB122" s="4"/>
      <c r="BC122" s="4"/>
      <c r="BD122" s="4"/>
      <c r="BE122" s="4"/>
      <c r="BF122" s="4"/>
      <c r="BG122" s="4"/>
      <c r="BH122" s="4"/>
    </row>
    <row r="123" spans="1:60" s="2" customFormat="1" ht="18.75">
      <c r="A123" s="1"/>
      <c r="C123" s="3"/>
      <c r="D123" s="3"/>
      <c r="E123" s="4"/>
      <c r="F123" s="4"/>
      <c r="G123" s="4"/>
      <c r="H123" s="5"/>
      <c r="I123" s="5"/>
      <c r="J123" s="5"/>
      <c r="K123" s="4"/>
      <c r="L123" s="4"/>
      <c r="M123" s="4"/>
      <c r="N123" s="5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P123" s="4"/>
      <c r="AY123" s="6"/>
      <c r="AZ123" s="4"/>
      <c r="BA123" s="4"/>
      <c r="BB123" s="4"/>
      <c r="BC123" s="4"/>
      <c r="BD123" s="4"/>
      <c r="BE123" s="4"/>
      <c r="BF123" s="4"/>
      <c r="BG123" s="4"/>
      <c r="BH123" s="4"/>
    </row>
    <row r="124" spans="1:60" s="2" customFormat="1" ht="18.75">
      <c r="A124" s="1"/>
      <c r="C124" s="3"/>
      <c r="D124" s="3"/>
      <c r="E124" s="4"/>
      <c r="F124" s="4"/>
      <c r="G124" s="4"/>
      <c r="H124" s="5"/>
      <c r="I124" s="5"/>
      <c r="J124" s="5"/>
      <c r="K124" s="4"/>
      <c r="L124" s="4"/>
      <c r="M124" s="4"/>
      <c r="N124" s="5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P124" s="4"/>
      <c r="AY124" s="6"/>
      <c r="AZ124" s="4"/>
      <c r="BA124" s="4"/>
      <c r="BB124" s="4"/>
      <c r="BC124" s="4"/>
      <c r="BD124" s="4"/>
      <c r="BE124" s="4"/>
      <c r="BF124" s="4"/>
      <c r="BG124" s="4"/>
      <c r="BH124" s="4"/>
    </row>
    <row r="125" spans="1:60" s="2" customFormat="1" ht="18.75">
      <c r="A125" s="1"/>
      <c r="C125" s="3"/>
      <c r="D125" s="3"/>
      <c r="E125" s="4"/>
      <c r="F125" s="4"/>
      <c r="G125" s="4"/>
      <c r="H125" s="5"/>
      <c r="I125" s="5"/>
      <c r="J125" s="5"/>
      <c r="K125" s="4"/>
      <c r="L125" s="4"/>
      <c r="M125" s="4"/>
      <c r="N125" s="5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P125" s="4"/>
      <c r="AY125" s="6"/>
      <c r="AZ125" s="4"/>
      <c r="BA125" s="4"/>
      <c r="BB125" s="4"/>
      <c r="BC125" s="4"/>
      <c r="BD125" s="4"/>
      <c r="BE125" s="4"/>
      <c r="BF125" s="4"/>
      <c r="BG125" s="4"/>
      <c r="BH125" s="4"/>
    </row>
    <row r="126" spans="1:60" s="2" customFormat="1" ht="18.75">
      <c r="A126" s="1"/>
      <c r="C126" s="3"/>
      <c r="D126" s="3"/>
      <c r="E126" s="4"/>
      <c r="F126" s="4"/>
      <c r="G126" s="4"/>
      <c r="H126" s="5"/>
      <c r="I126" s="5"/>
      <c r="J126" s="5"/>
      <c r="K126" s="4"/>
      <c r="L126" s="4"/>
      <c r="M126" s="4"/>
      <c r="N126" s="5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P126" s="4"/>
      <c r="AY126" s="6"/>
      <c r="AZ126" s="4"/>
      <c r="BA126" s="4"/>
      <c r="BB126" s="4"/>
      <c r="BC126" s="4"/>
      <c r="BD126" s="4"/>
      <c r="BE126" s="4"/>
      <c r="BF126" s="4"/>
      <c r="BG126" s="4"/>
      <c r="BH126" s="4"/>
    </row>
    <row r="127" spans="1:60" s="2" customFormat="1" ht="18.75">
      <c r="A127" s="1"/>
      <c r="C127" s="3"/>
      <c r="D127" s="3"/>
      <c r="E127" s="4"/>
      <c r="F127" s="4"/>
      <c r="G127" s="4"/>
      <c r="H127" s="5"/>
      <c r="I127" s="5"/>
      <c r="J127" s="5"/>
      <c r="K127" s="4"/>
      <c r="L127" s="4"/>
      <c r="M127" s="4"/>
      <c r="N127" s="5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P127" s="4"/>
      <c r="AY127" s="6"/>
      <c r="AZ127" s="4"/>
      <c r="BA127" s="4"/>
      <c r="BB127" s="4"/>
      <c r="BC127" s="4"/>
      <c r="BD127" s="4"/>
      <c r="BE127" s="4"/>
      <c r="BF127" s="4"/>
      <c r="BG127" s="4"/>
      <c r="BH127" s="4"/>
    </row>
    <row r="128" spans="1:60" s="2" customFormat="1" ht="18.75">
      <c r="A128" s="1"/>
      <c r="C128" s="3"/>
      <c r="D128" s="3"/>
      <c r="E128" s="4"/>
      <c r="F128" s="4"/>
      <c r="G128" s="4"/>
      <c r="H128" s="5"/>
      <c r="I128" s="5"/>
      <c r="J128" s="5"/>
      <c r="K128" s="4"/>
      <c r="L128" s="4"/>
      <c r="M128" s="4"/>
      <c r="N128" s="5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P128" s="4"/>
      <c r="AY128" s="6"/>
      <c r="AZ128" s="4"/>
      <c r="BA128" s="4"/>
      <c r="BB128" s="4"/>
      <c r="BC128" s="4"/>
      <c r="BD128" s="4"/>
      <c r="BE128" s="4"/>
      <c r="BF128" s="4"/>
      <c r="BG128" s="4"/>
      <c r="BH128" s="4"/>
    </row>
    <row r="129" spans="1:60" s="2" customFormat="1" ht="18.75">
      <c r="A129" s="1"/>
      <c r="C129" s="3"/>
      <c r="D129" s="3"/>
      <c r="E129" s="4"/>
      <c r="F129" s="4"/>
      <c r="G129" s="4"/>
      <c r="H129" s="5"/>
      <c r="I129" s="5"/>
      <c r="J129" s="5"/>
      <c r="K129" s="4"/>
      <c r="L129" s="4"/>
      <c r="M129" s="4"/>
      <c r="N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P129" s="4"/>
      <c r="AY129" s="6"/>
      <c r="AZ129" s="4"/>
      <c r="BA129" s="4"/>
      <c r="BB129" s="4"/>
      <c r="BC129" s="4"/>
      <c r="BD129" s="4"/>
      <c r="BE129" s="4"/>
      <c r="BF129" s="4"/>
      <c r="BG129" s="4"/>
      <c r="BH129" s="4"/>
    </row>
    <row r="130" spans="1:60" s="2" customFormat="1" ht="18.75">
      <c r="A130" s="1"/>
      <c r="C130" s="3"/>
      <c r="D130" s="3"/>
      <c r="E130" s="4"/>
      <c r="F130" s="4"/>
      <c r="G130" s="4"/>
      <c r="H130" s="5"/>
      <c r="I130" s="5"/>
      <c r="J130" s="5"/>
      <c r="K130" s="4"/>
      <c r="L130" s="4"/>
      <c r="M130" s="4"/>
      <c r="N130" s="5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P130" s="4"/>
      <c r="AY130" s="6"/>
      <c r="AZ130" s="4"/>
      <c r="BA130" s="4"/>
      <c r="BB130" s="4"/>
      <c r="BC130" s="4"/>
      <c r="BD130" s="4"/>
      <c r="BE130" s="4"/>
      <c r="BF130" s="4"/>
      <c r="BG130" s="4"/>
      <c r="BH130" s="4"/>
    </row>
    <row r="131" spans="1:60" s="2" customFormat="1" ht="18.75">
      <c r="A131" s="1"/>
      <c r="C131" s="3"/>
      <c r="D131" s="3"/>
      <c r="E131" s="4"/>
      <c r="F131" s="4"/>
      <c r="G131" s="4"/>
      <c r="H131" s="5"/>
      <c r="I131" s="5"/>
      <c r="J131" s="5"/>
      <c r="K131" s="4"/>
      <c r="L131" s="4"/>
      <c r="M131" s="4"/>
      <c r="N131" s="5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P131" s="4"/>
      <c r="AY131" s="6"/>
      <c r="AZ131" s="4"/>
      <c r="BA131" s="4"/>
      <c r="BB131" s="4"/>
      <c r="BC131" s="4"/>
      <c r="BD131" s="4"/>
      <c r="BE131" s="4"/>
      <c r="BF131" s="4"/>
      <c r="BG131" s="4"/>
      <c r="BH131" s="4"/>
    </row>
    <row r="132" spans="1:60" s="2" customFormat="1" ht="18.75">
      <c r="A132" s="1"/>
      <c r="C132" s="3"/>
      <c r="D132" s="3"/>
      <c r="E132" s="4"/>
      <c r="F132" s="4"/>
      <c r="G132" s="4"/>
      <c r="H132" s="5"/>
      <c r="I132" s="5"/>
      <c r="J132" s="5"/>
      <c r="K132" s="4"/>
      <c r="L132" s="4"/>
      <c r="M132" s="4"/>
      <c r="N132" s="5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P132" s="4"/>
      <c r="AY132" s="6"/>
      <c r="AZ132" s="4"/>
      <c r="BA132" s="4"/>
      <c r="BB132" s="4"/>
      <c r="BC132" s="4"/>
      <c r="BD132" s="4"/>
      <c r="BE132" s="4"/>
      <c r="BF132" s="4"/>
      <c r="BG132" s="4"/>
      <c r="BH132" s="4"/>
    </row>
    <row r="133" spans="1:60" s="2" customFormat="1" ht="18.75">
      <c r="A133" s="1"/>
      <c r="C133" s="3"/>
      <c r="D133" s="3"/>
      <c r="E133" s="4"/>
      <c r="F133" s="4"/>
      <c r="G133" s="4"/>
      <c r="H133" s="5"/>
      <c r="I133" s="5"/>
      <c r="J133" s="5"/>
      <c r="K133" s="4"/>
      <c r="L133" s="4"/>
      <c r="M133" s="4"/>
      <c r="N133" s="5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P133" s="4"/>
      <c r="AY133" s="6"/>
      <c r="AZ133" s="4"/>
      <c r="BA133" s="4"/>
      <c r="BB133" s="4"/>
      <c r="BC133" s="4"/>
      <c r="BD133" s="4"/>
      <c r="BE133" s="4"/>
      <c r="BF133" s="4"/>
      <c r="BG133" s="4"/>
      <c r="BH133" s="4"/>
    </row>
    <row r="134" spans="1:60" s="2" customFormat="1" ht="18.75">
      <c r="A134" s="1"/>
      <c r="C134" s="3"/>
      <c r="D134" s="3"/>
      <c r="E134" s="4"/>
      <c r="F134" s="4"/>
      <c r="G134" s="4"/>
      <c r="H134" s="5"/>
      <c r="I134" s="5"/>
      <c r="J134" s="5"/>
      <c r="K134" s="4"/>
      <c r="L134" s="4"/>
      <c r="M134" s="4"/>
      <c r="N134" s="5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P134" s="4"/>
      <c r="AY134" s="6"/>
      <c r="AZ134" s="4"/>
      <c r="BA134" s="4"/>
      <c r="BB134" s="4"/>
      <c r="BC134" s="4"/>
      <c r="BD134" s="4"/>
      <c r="BE134" s="4"/>
      <c r="BF134" s="4"/>
      <c r="BG134" s="4"/>
      <c r="BH134" s="4"/>
    </row>
    <row r="135" spans="1:60" s="2" customFormat="1" ht="18.75">
      <c r="A135" s="1"/>
      <c r="C135" s="3"/>
      <c r="D135" s="3"/>
      <c r="E135" s="4"/>
      <c r="F135" s="4"/>
      <c r="G135" s="4"/>
      <c r="H135" s="5"/>
      <c r="I135" s="5"/>
      <c r="J135" s="5"/>
      <c r="K135" s="4"/>
      <c r="L135" s="4"/>
      <c r="M135" s="4"/>
      <c r="N135" s="5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P135" s="4"/>
      <c r="AY135" s="6"/>
      <c r="AZ135" s="4"/>
      <c r="BA135" s="4"/>
      <c r="BB135" s="4"/>
      <c r="BC135" s="4"/>
      <c r="BD135" s="4"/>
      <c r="BE135" s="4"/>
      <c r="BF135" s="4"/>
      <c r="BG135" s="4"/>
      <c r="BH135" s="4"/>
    </row>
    <row r="136" spans="1:60" s="2" customFormat="1" ht="18.75">
      <c r="A136" s="1"/>
      <c r="C136" s="3"/>
      <c r="D136" s="3"/>
      <c r="E136" s="4"/>
      <c r="F136" s="4"/>
      <c r="G136" s="4"/>
      <c r="H136" s="5"/>
      <c r="I136" s="5"/>
      <c r="J136" s="5"/>
      <c r="K136" s="4"/>
      <c r="L136" s="4"/>
      <c r="M136" s="4"/>
      <c r="N136" s="5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P136" s="4"/>
      <c r="AY136" s="6"/>
      <c r="AZ136" s="4"/>
      <c r="BA136" s="4"/>
      <c r="BB136" s="4"/>
      <c r="BC136" s="4"/>
      <c r="BD136" s="4"/>
      <c r="BE136" s="4"/>
      <c r="BF136" s="4"/>
      <c r="BG136" s="4"/>
      <c r="BH136" s="4"/>
    </row>
    <row r="137" spans="1:60" s="2" customFormat="1" ht="18.75">
      <c r="A137" s="1"/>
      <c r="C137" s="3"/>
      <c r="D137" s="3"/>
      <c r="E137" s="4"/>
      <c r="F137" s="4"/>
      <c r="G137" s="4"/>
      <c r="H137" s="5"/>
      <c r="I137" s="5"/>
      <c r="J137" s="5"/>
      <c r="K137" s="4"/>
      <c r="L137" s="4"/>
      <c r="M137" s="4"/>
      <c r="N137" s="5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P137" s="4"/>
      <c r="AY137" s="6"/>
      <c r="AZ137" s="4"/>
      <c r="BA137" s="4"/>
      <c r="BB137" s="4"/>
      <c r="BC137" s="4"/>
      <c r="BD137" s="4"/>
      <c r="BE137" s="4"/>
      <c r="BF137" s="4"/>
      <c r="BG137" s="4"/>
      <c r="BH137" s="4"/>
    </row>
  </sheetData>
  <sheetProtection sheet="1" objects="1" scenarios="1" selectLockedCells="1"/>
  <mergeCells count="7">
    <mergeCell ref="C2:H2"/>
    <mergeCell ref="I2:N2"/>
    <mergeCell ref="AZ2:BH2"/>
    <mergeCell ref="O2:W2"/>
    <mergeCell ref="AG2:AO2"/>
    <mergeCell ref="AP2:AX2"/>
    <mergeCell ref="X2:AF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Rotovnik</dc:creator>
  <cp:keywords/>
  <dc:description/>
  <cp:lastModifiedBy>Uporabnik</cp:lastModifiedBy>
  <cp:lastPrinted>2016-05-11T15:01:37Z</cp:lastPrinted>
  <dcterms:created xsi:type="dcterms:W3CDTF">2013-10-31T07:52:32Z</dcterms:created>
  <dcterms:modified xsi:type="dcterms:W3CDTF">2018-03-19T15:32:41Z</dcterms:modified>
  <cp:category/>
  <cp:version/>
  <cp:contentType/>
  <cp:contentStatus/>
</cp:coreProperties>
</file>